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defaultThemeVersion="124226"/>
  <mc:AlternateContent xmlns:mc="http://schemas.openxmlformats.org/markup-compatibility/2006">
    <mc:Choice Requires="x15">
      <x15ac:absPath xmlns:x15ac="http://schemas.microsoft.com/office/spreadsheetml/2010/11/ac" url="C:\Users\CANAL TRO\Desktop\Disco e\PLANEACION INSTITUCIONAL 2026\MAPA DE RIESGOS 2025\SEGUIMIENTO MAPA DE RIESGOS 2026\"/>
    </mc:Choice>
  </mc:AlternateContent>
  <xr:revisionPtr revIDLastSave="0" documentId="13_ncr:1_{42EBEDF5-ADE2-4A5D-91B5-698D7B783C48}" xr6:coauthVersionLast="47" xr6:coauthVersionMax="47" xr10:uidLastSave="{00000000-0000-0000-0000-000000000000}"/>
  <bookViews>
    <workbookView xWindow="-120" yWindow="-120" windowWidth="29040" windowHeight="15720" tabRatio="882" firstSheet="1" activeTab="1" xr2:uid="{00000000-000D-0000-FFFF-FFFF00000000}"/>
  </bookViews>
  <sheets>
    <sheet name="Intructivo  " sheetId="22" state="hidden" r:id="rId1"/>
    <sheet name="Mapa de Riesgos" sheetId="1" r:id="rId2"/>
    <sheet name="Matriz Calor Inherente " sheetId="23" state="hidden" r:id="rId3"/>
    <sheet name="Matriz calor Residual " sheetId="24" state="hidden" r:id="rId4"/>
    <sheet name="Tabla probabilidad" sheetId="12" state="hidden" r:id="rId5"/>
    <sheet name="Tabla Impacto" sheetId="13" state="hidden" r:id="rId6"/>
    <sheet name="Tabla Valoración controles" sheetId="15" state="hidden" r:id="rId7"/>
    <sheet name="Opciones Tratamiento" sheetId="16" state="hidden" r:id="rId8"/>
    <sheet name="Hoja1" sheetId="11" state="hidden" r:id="rId9"/>
  </sheets>
  <externalReferences>
    <externalReference r:id="rId10"/>
    <externalReference r:id="rId11"/>
  </externalReferences>
  <calcPr calcId="181029"/>
  <pivotCaches>
    <pivotCache cacheId="0" r:id="rId12"/>
  </pivotCaches>
</workbook>
</file>

<file path=xl/calcChain.xml><?xml version="1.0" encoding="utf-8"?>
<calcChain xmlns="http://schemas.openxmlformats.org/spreadsheetml/2006/main">
  <c r="K7" i="1" l="1"/>
  <c r="K13" i="1"/>
  <c r="K14" i="1"/>
  <c r="K15" i="1"/>
  <c r="K16" i="1"/>
  <c r="K17" i="1"/>
  <c r="K18" i="1"/>
  <c r="K19" i="1"/>
  <c r="K25" i="1"/>
  <c r="K31" i="1"/>
  <c r="K37" i="1"/>
  <c r="K43" i="1"/>
  <c r="K49" i="1"/>
  <c r="K55" i="1"/>
  <c r="K56" i="1"/>
  <c r="K57" i="1"/>
  <c r="K58" i="1"/>
  <c r="K59" i="1"/>
  <c r="K60" i="1"/>
  <c r="K61" i="1"/>
  <c r="K67" i="1"/>
  <c r="K73" i="1"/>
  <c r="K74" i="1"/>
  <c r="K75" i="1"/>
  <c r="K76" i="1"/>
  <c r="K77" i="1"/>
  <c r="K78" i="1"/>
  <c r="K79" i="1"/>
  <c r="K80" i="1"/>
  <c r="K81" i="1"/>
  <c r="K82" i="1"/>
  <c r="K83" i="1"/>
  <c r="K84" i="1"/>
  <c r="K85" i="1"/>
  <c r="K86" i="1"/>
  <c r="K87" i="1"/>
  <c r="K88" i="1"/>
  <c r="K89" i="1"/>
  <c r="K90" i="1"/>
  <c r="K91" i="1"/>
  <c r="K92" i="1"/>
  <c r="K93" i="1"/>
  <c r="K94" i="1"/>
  <c r="K95" i="1"/>
  <c r="K96" i="1"/>
  <c r="K97" i="1"/>
  <c r="K98" i="1"/>
  <c r="K99" i="1"/>
  <c r="K100" i="1"/>
  <c r="K101" i="1"/>
  <c r="K102" i="1"/>
  <c r="K103" i="1"/>
  <c r="K104" i="1"/>
  <c r="K105" i="1"/>
  <c r="K106" i="1"/>
  <c r="K107" i="1"/>
  <c r="K108" i="1"/>
  <c r="K109" i="1"/>
  <c r="K110" i="1"/>
  <c r="K111" i="1"/>
  <c r="K112" i="1"/>
  <c r="K113" i="1"/>
  <c r="K114" i="1"/>
  <c r="K115" i="1"/>
  <c r="K116" i="1"/>
  <c r="H111" i="1"/>
  <c r="I111" i="1" s="1"/>
  <c r="H105" i="1"/>
  <c r="I105" i="1" s="1"/>
  <c r="H99" i="1"/>
  <c r="I99" i="1" s="1"/>
  <c r="H93" i="1"/>
  <c r="I93" i="1" s="1"/>
  <c r="H87" i="1"/>
  <c r="H81" i="1"/>
  <c r="I81" i="1" s="1"/>
  <c r="H75" i="1"/>
  <c r="H73" i="1"/>
  <c r="I73" i="1" s="1"/>
  <c r="H67" i="1"/>
  <c r="I67" i="1" s="1"/>
  <c r="H61" i="1"/>
  <c r="I61" i="1" s="1"/>
  <c r="H55" i="1"/>
  <c r="I55" i="1" s="1"/>
  <c r="H49" i="1"/>
  <c r="H43" i="1"/>
  <c r="I43" i="1" s="1"/>
  <c r="H37" i="1"/>
  <c r="H31" i="1"/>
  <c r="I31" i="1" s="1"/>
  <c r="H25" i="1"/>
  <c r="I25" i="1" s="1"/>
  <c r="H19" i="1"/>
  <c r="I19" i="1" s="1"/>
  <c r="H13" i="1"/>
  <c r="I13" i="1" s="1"/>
  <c r="H7" i="1"/>
  <c r="I87" i="1" l="1"/>
  <c r="I75" i="1"/>
  <c r="I37" i="1"/>
  <c r="I49" i="1"/>
  <c r="I7" i="1"/>
  <c r="L7" i="1" l="1"/>
  <c r="M7" i="1" s="1"/>
  <c r="L81" i="1"/>
  <c r="L111" i="1"/>
  <c r="L13" i="1"/>
  <c r="L37" i="1"/>
  <c r="L93" i="1"/>
  <c r="L75" i="1"/>
  <c r="L31" i="1"/>
  <c r="L19" i="1"/>
  <c r="L25" i="1"/>
  <c r="L99" i="1"/>
  <c r="L55" i="1"/>
  <c r="L67" i="1"/>
  <c r="L87" i="1"/>
  <c r="L43" i="1"/>
  <c r="L49" i="1"/>
  <c r="L73" i="1"/>
  <c r="L61" i="1"/>
  <c r="L105" i="1"/>
  <c r="N7" i="1" l="1"/>
  <c r="N99" i="1"/>
  <c r="M99" i="1"/>
  <c r="N25" i="1"/>
  <c r="M25" i="1"/>
  <c r="N19" i="1"/>
  <c r="M19" i="1"/>
  <c r="N31" i="1"/>
  <c r="M31" i="1"/>
  <c r="N105" i="1"/>
  <c r="M105" i="1"/>
  <c r="N61" i="1"/>
  <c r="M61" i="1"/>
  <c r="M75" i="1"/>
  <c r="N75" i="1"/>
  <c r="N55" i="1"/>
  <c r="M55" i="1"/>
  <c r="N73" i="1"/>
  <c r="M73" i="1"/>
  <c r="N93" i="1"/>
  <c r="M93" i="1"/>
  <c r="M49" i="1"/>
  <c r="N49" i="1"/>
  <c r="M37" i="1"/>
  <c r="N37" i="1"/>
  <c r="M43" i="1"/>
  <c r="N43" i="1"/>
  <c r="N13" i="1"/>
  <c r="M13" i="1"/>
  <c r="M87" i="1"/>
  <c r="N87" i="1"/>
  <c r="N111" i="1"/>
  <c r="M111" i="1"/>
  <c r="M67" i="1"/>
  <c r="N67" i="1"/>
  <c r="M81" i="1"/>
  <c r="N81" i="1"/>
  <c r="L19" i="24" l="1"/>
  <c r="AH45" i="24" l="1"/>
  <c r="AC45" i="24"/>
  <c r="X45" i="24"/>
  <c r="S45" i="24"/>
  <c r="N45" i="24"/>
  <c r="AH44" i="24"/>
  <c r="AC44" i="24"/>
  <c r="X44" i="24"/>
  <c r="S44" i="24"/>
  <c r="N44" i="24"/>
  <c r="AH43" i="24"/>
  <c r="AF43" i="24"/>
  <c r="AC43" i="24"/>
  <c r="AA43" i="24"/>
  <c r="X43" i="24"/>
  <c r="V43" i="24"/>
  <c r="S43" i="24"/>
  <c r="Q43" i="24"/>
  <c r="N43" i="24"/>
  <c r="L43" i="24"/>
  <c r="AH42" i="24"/>
  <c r="AC42" i="24"/>
  <c r="X42" i="24"/>
  <c r="S42" i="24"/>
  <c r="N42" i="24"/>
  <c r="AH37" i="24"/>
  <c r="AC37" i="24"/>
  <c r="X37" i="24"/>
  <c r="S37" i="24"/>
  <c r="N37" i="24"/>
  <c r="AH36" i="24"/>
  <c r="AC36" i="24"/>
  <c r="X36" i="24"/>
  <c r="S36" i="24"/>
  <c r="N36" i="24"/>
  <c r="AH35" i="24"/>
  <c r="AF35" i="24"/>
  <c r="AC35" i="24"/>
  <c r="AA35" i="24"/>
  <c r="X35" i="24"/>
  <c r="V35" i="24"/>
  <c r="S35" i="24"/>
  <c r="Q35" i="24"/>
  <c r="N35" i="24"/>
  <c r="L35" i="24"/>
  <c r="AH34" i="24"/>
  <c r="AC34" i="24"/>
  <c r="X34" i="24"/>
  <c r="S34" i="24"/>
  <c r="N34" i="24"/>
  <c r="AH29" i="24"/>
  <c r="AC29" i="24"/>
  <c r="X29" i="24"/>
  <c r="S29" i="24"/>
  <c r="N29" i="24"/>
  <c r="AH28" i="24"/>
  <c r="AC28" i="24"/>
  <c r="X28" i="24"/>
  <c r="S28" i="24"/>
  <c r="N28" i="24"/>
  <c r="AH27" i="24"/>
  <c r="AF27" i="24"/>
  <c r="AC27" i="24"/>
  <c r="AA27" i="24"/>
  <c r="X27" i="24"/>
  <c r="V27" i="24"/>
  <c r="S27" i="24"/>
  <c r="Q27" i="24"/>
  <c r="N27" i="24"/>
  <c r="L27" i="24"/>
  <c r="AH26" i="24"/>
  <c r="AC26" i="24"/>
  <c r="X26" i="24"/>
  <c r="S26" i="24"/>
  <c r="N26" i="24"/>
  <c r="AH21" i="24"/>
  <c r="AC21" i="24"/>
  <c r="X21" i="24"/>
  <c r="S21" i="24"/>
  <c r="N21" i="24"/>
  <c r="AH20" i="24"/>
  <c r="AC20" i="24"/>
  <c r="X20" i="24"/>
  <c r="S20" i="24"/>
  <c r="N20" i="24"/>
  <c r="AH19" i="24"/>
  <c r="AF19" i="24"/>
  <c r="AC19" i="24"/>
  <c r="AA19" i="24"/>
  <c r="X19" i="24"/>
  <c r="V19" i="24"/>
  <c r="S19" i="24"/>
  <c r="Q19" i="24"/>
  <c r="N19" i="24"/>
  <c r="AH18" i="24"/>
  <c r="AC18" i="24"/>
  <c r="X18" i="24"/>
  <c r="S18" i="24"/>
  <c r="N18" i="24"/>
  <c r="AH13" i="24"/>
  <c r="AC13" i="24"/>
  <c r="X13" i="24"/>
  <c r="S13" i="24"/>
  <c r="N13" i="24"/>
  <c r="AH12" i="24"/>
  <c r="AC12" i="24"/>
  <c r="X12" i="24"/>
  <c r="S12" i="24"/>
  <c r="N12" i="24"/>
  <c r="AH11" i="24"/>
  <c r="AF11" i="24"/>
  <c r="AC11" i="24"/>
  <c r="AA11" i="24"/>
  <c r="X11" i="24"/>
  <c r="V11" i="24"/>
  <c r="S11" i="24"/>
  <c r="Q11" i="24"/>
  <c r="N11" i="24"/>
  <c r="L11" i="24"/>
  <c r="AH10" i="24"/>
  <c r="AC10" i="24"/>
  <c r="X10" i="24"/>
  <c r="S10" i="24"/>
  <c r="N10" i="24"/>
  <c r="AH45" i="23"/>
  <c r="AH44" i="23"/>
  <c r="AH43" i="23"/>
  <c r="AF43" i="23"/>
  <c r="AH42" i="23"/>
  <c r="AC45" i="23"/>
  <c r="AC44" i="23"/>
  <c r="AC43" i="23"/>
  <c r="AA43" i="23"/>
  <c r="AC42" i="23"/>
  <c r="X45" i="23"/>
  <c r="X44" i="23"/>
  <c r="X43" i="23"/>
  <c r="V43" i="23"/>
  <c r="X42" i="23"/>
  <c r="S45" i="23"/>
  <c r="S44" i="23"/>
  <c r="S43" i="23"/>
  <c r="Q43" i="23"/>
  <c r="S42" i="23"/>
  <c r="N45" i="23"/>
  <c r="N44" i="23"/>
  <c r="N43" i="23"/>
  <c r="L43" i="23"/>
  <c r="N42" i="23"/>
  <c r="AH37" i="23"/>
  <c r="AC37" i="23"/>
  <c r="X37" i="23"/>
  <c r="S37" i="23"/>
  <c r="N37" i="23"/>
  <c r="AH36" i="23"/>
  <c r="AC36" i="23"/>
  <c r="X36" i="23"/>
  <c r="S36" i="23"/>
  <c r="N36" i="23"/>
  <c r="AH35" i="23"/>
  <c r="AF35" i="23"/>
  <c r="AC35" i="23"/>
  <c r="AA35" i="23"/>
  <c r="X35" i="23"/>
  <c r="V35" i="23"/>
  <c r="S35" i="23"/>
  <c r="Q35" i="23"/>
  <c r="N35" i="23"/>
  <c r="L35" i="23"/>
  <c r="AH34" i="23"/>
  <c r="AC34" i="23"/>
  <c r="X34" i="23"/>
  <c r="S34" i="23"/>
  <c r="N34" i="23"/>
  <c r="AH29" i="23"/>
  <c r="AC29" i="23"/>
  <c r="X29" i="23"/>
  <c r="S29" i="23"/>
  <c r="N29" i="23"/>
  <c r="AH28" i="23"/>
  <c r="AC28" i="23"/>
  <c r="X28" i="23"/>
  <c r="S28" i="23"/>
  <c r="N28" i="23"/>
  <c r="AH27" i="23"/>
  <c r="AF27" i="23"/>
  <c r="AC27" i="23"/>
  <c r="AA27" i="23"/>
  <c r="X27" i="23"/>
  <c r="V27" i="23"/>
  <c r="S27" i="23"/>
  <c r="Q27" i="23"/>
  <c r="N27" i="23"/>
  <c r="L27" i="23"/>
  <c r="AH26" i="23"/>
  <c r="AC26" i="23"/>
  <c r="X26" i="23"/>
  <c r="S26" i="23"/>
  <c r="N26" i="23"/>
  <c r="AC21" i="23"/>
  <c r="AC20" i="23"/>
  <c r="AC19" i="23"/>
  <c r="AA19" i="23"/>
  <c r="AC18" i="23"/>
  <c r="AC13" i="23"/>
  <c r="AC12" i="23"/>
  <c r="AC11" i="23"/>
  <c r="AA11" i="23"/>
  <c r="AC10" i="23"/>
  <c r="AH21" i="23"/>
  <c r="AH20" i="23"/>
  <c r="AH19" i="23"/>
  <c r="AF19" i="23"/>
  <c r="AH18" i="23"/>
  <c r="X21" i="23"/>
  <c r="X20" i="23"/>
  <c r="X19" i="23"/>
  <c r="V19" i="23"/>
  <c r="X18" i="23"/>
  <c r="S21" i="23"/>
  <c r="S20" i="23"/>
  <c r="S19" i="23"/>
  <c r="Q19" i="23"/>
  <c r="S18" i="23"/>
  <c r="N21" i="23"/>
  <c r="N20" i="23"/>
  <c r="N19" i="23"/>
  <c r="L19" i="23"/>
  <c r="N18" i="23"/>
  <c r="AH13" i="23"/>
  <c r="AH12" i="23"/>
  <c r="AH11" i="23"/>
  <c r="AF11" i="23"/>
  <c r="AH10" i="23"/>
  <c r="X13" i="23"/>
  <c r="X12" i="23"/>
  <c r="X11" i="23"/>
  <c r="V11" i="23"/>
  <c r="X10" i="23"/>
  <c r="S13" i="23"/>
  <c r="S12" i="23"/>
  <c r="S11" i="23"/>
  <c r="Q11" i="23"/>
  <c r="S10" i="23"/>
  <c r="N13" i="23"/>
  <c r="N12" i="23"/>
  <c r="N11" i="23"/>
  <c r="N10" i="23"/>
  <c r="L11" i="23"/>
  <c r="F221" i="13" l="1"/>
  <c r="F211" i="13"/>
  <c r="F212" i="13"/>
  <c r="F213" i="13"/>
  <c r="F214" i="13"/>
  <c r="F215" i="13"/>
  <c r="F216" i="13"/>
  <c r="F217" i="13"/>
  <c r="F218" i="13"/>
  <c r="F219" i="13"/>
  <c r="F220" i="13"/>
  <c r="F210" i="13"/>
  <c r="B221" i="13" a="1"/>
  <c r="B221" i="13" l="1"/>
  <c r="H210" i="13" l="1"/>
  <c r="B223" i="13" l="1"/>
  <c r="B222" i="13"/>
  <c r="O22" i="23" l="1"/>
  <c r="M31" i="23"/>
  <c r="U26" i="23"/>
  <c r="M38" i="23"/>
  <c r="R43" i="23" l="1"/>
  <c r="AF42" i="23"/>
  <c r="AF39" i="23"/>
  <c r="AH40" i="23"/>
  <c r="AF38" i="23"/>
  <c r="AG40" i="23"/>
  <c r="AG44" i="23"/>
  <c r="AE42" i="23"/>
  <c r="AE38" i="23"/>
  <c r="AH39" i="23"/>
  <c r="AG41" i="23"/>
  <c r="AD38" i="23"/>
  <c r="AE45" i="23"/>
  <c r="AD40" i="23"/>
  <c r="AG45" i="23"/>
  <c r="AD41" i="23"/>
  <c r="AH38" i="23"/>
  <c r="AD45" i="23"/>
  <c r="AG39" i="23"/>
  <c r="AE41" i="23"/>
  <c r="AF41" i="23"/>
  <c r="AD42" i="23"/>
  <c r="AD39" i="23"/>
  <c r="AE43" i="23"/>
  <c r="AF44" i="23"/>
  <c r="AE39" i="23"/>
  <c r="AG42" i="23"/>
  <c r="AG38" i="23"/>
  <c r="AE44" i="23"/>
  <c r="AD43" i="23"/>
  <c r="AF45" i="23"/>
  <c r="AF40" i="23"/>
  <c r="AH41" i="23"/>
  <c r="AG43" i="23"/>
  <c r="AE40" i="23"/>
  <c r="Y38" i="23"/>
  <c r="AB42" i="23"/>
  <c r="AA41" i="23"/>
  <c r="AA40" i="23"/>
  <c r="AA42" i="23"/>
  <c r="Z41" i="23"/>
  <c r="AB40" i="23"/>
  <c r="AA39" i="23"/>
  <c r="AC40" i="23"/>
  <c r="AA38" i="23"/>
  <c r="Z45" i="23"/>
  <c r="AB44" i="23"/>
  <c r="Z42" i="23"/>
  <c r="Z38" i="23"/>
  <c r="AC39" i="23"/>
  <c r="AB41" i="23"/>
  <c r="Y40" i="23"/>
  <c r="AB45" i="23"/>
  <c r="Y41" i="23"/>
  <c r="AA45" i="23"/>
  <c r="AC38" i="23"/>
  <c r="Y45" i="23"/>
  <c r="AB39" i="23"/>
  <c r="Y42" i="23"/>
  <c r="Y39" i="23"/>
  <c r="AA44" i="23"/>
  <c r="Z39" i="23"/>
  <c r="Z43" i="23"/>
  <c r="AB38" i="23"/>
  <c r="Z44" i="23"/>
  <c r="Y43" i="23"/>
  <c r="AC41" i="23"/>
  <c r="AB43" i="23"/>
  <c r="Z40" i="23"/>
  <c r="U41" i="23"/>
  <c r="V42" i="23"/>
  <c r="V39" i="23"/>
  <c r="X40" i="23"/>
  <c r="V38" i="23"/>
  <c r="T38" i="23"/>
  <c r="V40" i="23"/>
  <c r="W44" i="23"/>
  <c r="U42" i="23"/>
  <c r="U38" i="23"/>
  <c r="X39" i="23"/>
  <c r="W41" i="23"/>
  <c r="W42" i="23"/>
  <c r="U45" i="23"/>
  <c r="T40" i="23"/>
  <c r="W45" i="23"/>
  <c r="T41" i="23"/>
  <c r="X38" i="23"/>
  <c r="T45" i="23"/>
  <c r="W39" i="23"/>
  <c r="V45" i="23"/>
  <c r="T42" i="23"/>
  <c r="T39" i="23"/>
  <c r="U43" i="23"/>
  <c r="V44" i="23"/>
  <c r="U39" i="23"/>
  <c r="W40" i="23"/>
  <c r="W38" i="23"/>
  <c r="U44" i="23"/>
  <c r="T43" i="23"/>
  <c r="V41" i="23"/>
  <c r="X41" i="23"/>
  <c r="W43" i="23"/>
  <c r="U40" i="23"/>
  <c r="R42" i="23"/>
  <c r="R40" i="23"/>
  <c r="Q45" i="23"/>
  <c r="Q41" i="23"/>
  <c r="Q40" i="23"/>
  <c r="Q42" i="23"/>
  <c r="P41" i="23"/>
  <c r="Q39" i="23"/>
  <c r="S40" i="23"/>
  <c r="Q38" i="23"/>
  <c r="R44" i="23"/>
  <c r="P42" i="23"/>
  <c r="P38" i="23"/>
  <c r="S39" i="23"/>
  <c r="R41" i="23"/>
  <c r="P45" i="23"/>
  <c r="O40" i="23"/>
  <c r="R45" i="23"/>
  <c r="O41" i="23"/>
  <c r="S38" i="23"/>
  <c r="O45" i="23"/>
  <c r="R39" i="23"/>
  <c r="O42" i="23"/>
  <c r="O39" i="23"/>
  <c r="P43" i="23"/>
  <c r="Q44" i="23"/>
  <c r="P39" i="23"/>
  <c r="R38" i="23"/>
  <c r="P44" i="23"/>
  <c r="O43" i="23"/>
  <c r="O38" i="23"/>
  <c r="S41" i="23"/>
  <c r="P40" i="23"/>
  <c r="J38" i="23"/>
  <c r="K41" i="23"/>
  <c r="L45" i="23"/>
  <c r="M42" i="23"/>
  <c r="M40" i="23"/>
  <c r="L41" i="23"/>
  <c r="L40" i="23"/>
  <c r="L42" i="23"/>
  <c r="L39" i="23"/>
  <c r="N40" i="23"/>
  <c r="L38" i="23"/>
  <c r="M44" i="23"/>
  <c r="K42" i="23"/>
  <c r="K38" i="23"/>
  <c r="N39" i="23"/>
  <c r="M41" i="23"/>
  <c r="K45" i="23"/>
  <c r="J40" i="23"/>
  <c r="M45" i="23"/>
  <c r="J41" i="23"/>
  <c r="N38" i="23"/>
  <c r="J45" i="23"/>
  <c r="M39" i="23"/>
  <c r="J42" i="23"/>
  <c r="J39" i="23"/>
  <c r="K43" i="23"/>
  <c r="L44" i="23"/>
  <c r="K39" i="23"/>
  <c r="K44" i="23"/>
  <c r="J43" i="23"/>
  <c r="N41" i="23"/>
  <c r="M43" i="23"/>
  <c r="K40" i="23"/>
  <c r="Y30" i="23"/>
  <c r="J30" i="23"/>
  <c r="T30" i="23"/>
  <c r="AD30" i="23"/>
  <c r="O30" i="23"/>
  <c r="U33" i="23"/>
  <c r="AE33" i="23"/>
  <c r="P33" i="23"/>
  <c r="K33" i="23"/>
  <c r="Z33" i="23"/>
  <c r="Q37" i="23"/>
  <c r="AA37" i="23"/>
  <c r="L37" i="23"/>
  <c r="V37" i="23"/>
  <c r="AF37" i="23"/>
  <c r="AG34" i="23"/>
  <c r="R34" i="23"/>
  <c r="AB34" i="23"/>
  <c r="M34" i="23"/>
  <c r="W34" i="23"/>
  <c r="W32" i="23"/>
  <c r="AG32" i="23"/>
  <c r="R32" i="23"/>
  <c r="AB32" i="23"/>
  <c r="M32" i="23"/>
  <c r="AE35" i="23"/>
  <c r="U35" i="23"/>
  <c r="P35" i="23"/>
  <c r="Z35" i="23"/>
  <c r="K35" i="23"/>
  <c r="V33" i="23"/>
  <c r="AF33" i="23"/>
  <c r="Q33" i="23"/>
  <c r="AA33" i="23"/>
  <c r="L33" i="23"/>
  <c r="V32" i="23"/>
  <c r="AF32" i="23"/>
  <c r="L32" i="23"/>
  <c r="Q32" i="23"/>
  <c r="AA32" i="23"/>
  <c r="AF34" i="23"/>
  <c r="Q34" i="23"/>
  <c r="AA34" i="23"/>
  <c r="L34" i="23"/>
  <c r="V34" i="23"/>
  <c r="L31" i="23"/>
  <c r="V31" i="23"/>
  <c r="AF31" i="23"/>
  <c r="Q31" i="23"/>
  <c r="AA31" i="23"/>
  <c r="AH32" i="23"/>
  <c r="S32" i="23"/>
  <c r="X32" i="23"/>
  <c r="AC32" i="23"/>
  <c r="N32" i="23"/>
  <c r="L30" i="23"/>
  <c r="V30" i="23"/>
  <c r="AF30" i="23"/>
  <c r="Q30" i="23"/>
  <c r="AA30" i="23"/>
  <c r="R36" i="23"/>
  <c r="AB36" i="23"/>
  <c r="M36" i="23"/>
  <c r="W36" i="23"/>
  <c r="AG36" i="23"/>
  <c r="U34" i="23"/>
  <c r="AE34" i="23"/>
  <c r="P34" i="23"/>
  <c r="Z34" i="23"/>
  <c r="K34" i="23"/>
  <c r="K30" i="23"/>
  <c r="U30" i="23"/>
  <c r="AE30" i="23"/>
  <c r="Z30" i="23"/>
  <c r="P30" i="23"/>
  <c r="X31" i="23"/>
  <c r="AH31" i="23"/>
  <c r="S31" i="23"/>
  <c r="AC31" i="23"/>
  <c r="N31" i="23"/>
  <c r="AG33" i="23"/>
  <c r="W33" i="23"/>
  <c r="R33" i="23"/>
  <c r="AB33" i="23"/>
  <c r="M33" i="23"/>
  <c r="P37" i="23"/>
  <c r="Z37" i="23"/>
  <c r="K37" i="23"/>
  <c r="U37" i="23"/>
  <c r="AE37" i="23"/>
  <c r="J32" i="23"/>
  <c r="T32" i="23"/>
  <c r="AD32" i="23"/>
  <c r="O32" i="23"/>
  <c r="Y32" i="23"/>
  <c r="R37" i="23"/>
  <c r="AB37" i="23"/>
  <c r="M37" i="23"/>
  <c r="W37" i="23"/>
  <c r="AG37" i="23"/>
  <c r="J33" i="23"/>
  <c r="T33" i="23"/>
  <c r="AD33" i="23"/>
  <c r="O33" i="23"/>
  <c r="Y33" i="23"/>
  <c r="X30" i="23"/>
  <c r="AH30" i="23"/>
  <c r="S30" i="23"/>
  <c r="AC30" i="23"/>
  <c r="N30" i="23"/>
  <c r="AD37" i="23"/>
  <c r="O37" i="23"/>
  <c r="Y37" i="23"/>
  <c r="J37" i="23"/>
  <c r="T37" i="23"/>
  <c r="W31" i="23"/>
  <c r="AG31" i="23"/>
  <c r="R31" i="23"/>
  <c r="AB31" i="23"/>
  <c r="T34" i="23"/>
  <c r="AD34" i="23"/>
  <c r="O34" i="23"/>
  <c r="Y34" i="23"/>
  <c r="J34" i="23"/>
  <c r="J31" i="23"/>
  <c r="T31" i="23"/>
  <c r="AD31" i="23"/>
  <c r="O31" i="23"/>
  <c r="Y31" i="23"/>
  <c r="Q36" i="23"/>
  <c r="AA36" i="23"/>
  <c r="L36" i="23"/>
  <c r="V36" i="23"/>
  <c r="AF36" i="23"/>
  <c r="K31" i="23"/>
  <c r="U31" i="23"/>
  <c r="AE31" i="23"/>
  <c r="P31" i="23"/>
  <c r="Z31" i="23"/>
  <c r="M30" i="23"/>
  <c r="W30" i="23"/>
  <c r="AG30" i="23"/>
  <c r="R30" i="23"/>
  <c r="AB30" i="23"/>
  <c r="AE36" i="23"/>
  <c r="P36" i="23"/>
  <c r="Z36" i="23"/>
  <c r="K36" i="23"/>
  <c r="U36" i="23"/>
  <c r="T35" i="23"/>
  <c r="AD35" i="23"/>
  <c r="O35" i="23"/>
  <c r="Y35" i="23"/>
  <c r="J35" i="23"/>
  <c r="AH33" i="23"/>
  <c r="S33" i="23"/>
  <c r="AC33" i="23"/>
  <c r="N33" i="23"/>
  <c r="X33" i="23"/>
  <c r="R35" i="23"/>
  <c r="AB35" i="23"/>
  <c r="AG35" i="23"/>
  <c r="M35" i="23"/>
  <c r="W35" i="23"/>
  <c r="K32" i="23"/>
  <c r="U32" i="23"/>
  <c r="AE32" i="23"/>
  <c r="P32" i="23"/>
  <c r="Z32" i="23"/>
  <c r="AB26" i="23"/>
  <c r="R26" i="23"/>
  <c r="M26" i="23"/>
  <c r="W26" i="23"/>
  <c r="AG26" i="23"/>
  <c r="R24" i="23"/>
  <c r="AG24" i="23"/>
  <c r="AB24" i="23"/>
  <c r="M24" i="23"/>
  <c r="W24" i="23"/>
  <c r="P25" i="23"/>
  <c r="AE25" i="23"/>
  <c r="Z25" i="23"/>
  <c r="K25" i="23"/>
  <c r="U25" i="23"/>
  <c r="Q25" i="23"/>
  <c r="AA25" i="23"/>
  <c r="L25" i="23"/>
  <c r="V25" i="23"/>
  <c r="AF25" i="23"/>
  <c r="Q24" i="23"/>
  <c r="AF24" i="23"/>
  <c r="AA24" i="23"/>
  <c r="L24" i="23"/>
  <c r="V24" i="23"/>
  <c r="Q26" i="23"/>
  <c r="AA26" i="23"/>
  <c r="L26" i="23"/>
  <c r="V26" i="23"/>
  <c r="AF26" i="23"/>
  <c r="L29" i="23"/>
  <c r="V29" i="23"/>
  <c r="AA29" i="23"/>
  <c r="AF29" i="23"/>
  <c r="Q29" i="23"/>
  <c r="AF23" i="23"/>
  <c r="Q23" i="23"/>
  <c r="AA23" i="23"/>
  <c r="V23" i="23"/>
  <c r="L23" i="23"/>
  <c r="S24" i="23"/>
  <c r="AC24" i="23"/>
  <c r="N24" i="23"/>
  <c r="X24" i="23"/>
  <c r="AH24" i="23"/>
  <c r="AF22" i="23"/>
  <c r="Q22" i="23"/>
  <c r="AA22" i="23"/>
  <c r="V22" i="23"/>
  <c r="L22" i="23"/>
  <c r="M28" i="23"/>
  <c r="AB28" i="23"/>
  <c r="W28" i="23"/>
  <c r="AG28" i="23"/>
  <c r="R28" i="23"/>
  <c r="AE26" i="23"/>
  <c r="P26" i="23"/>
  <c r="Z26" i="23"/>
  <c r="K26" i="23"/>
  <c r="U22" i="23"/>
  <c r="AE22" i="23"/>
  <c r="P22" i="23"/>
  <c r="Z22" i="23"/>
  <c r="K22" i="23"/>
  <c r="S23" i="23"/>
  <c r="AC23" i="23"/>
  <c r="N23" i="23"/>
  <c r="AH23" i="23"/>
  <c r="X23" i="23"/>
  <c r="R25" i="23"/>
  <c r="AB25" i="23"/>
  <c r="M25" i="23"/>
  <c r="W25" i="23"/>
  <c r="AG25" i="23"/>
  <c r="Z29" i="23"/>
  <c r="K29" i="23"/>
  <c r="P29" i="23"/>
  <c r="U29" i="23"/>
  <c r="AE29" i="23"/>
  <c r="AD24" i="23"/>
  <c r="T24" i="23"/>
  <c r="O24" i="23"/>
  <c r="Y24" i="23"/>
  <c r="J24" i="23"/>
  <c r="M29" i="23"/>
  <c r="W29" i="23"/>
  <c r="AG29" i="23"/>
  <c r="R29" i="23"/>
  <c r="AB29" i="23"/>
  <c r="AD25" i="23"/>
  <c r="O25" i="23"/>
  <c r="Y25" i="23"/>
  <c r="T25" i="23"/>
  <c r="J25" i="23"/>
  <c r="AH22" i="23"/>
  <c r="S22" i="23"/>
  <c r="AC22" i="23"/>
  <c r="N22" i="23"/>
  <c r="X22" i="23"/>
  <c r="Y29" i="23"/>
  <c r="J29" i="23"/>
  <c r="O29" i="23"/>
  <c r="T29" i="23"/>
  <c r="AD29" i="23"/>
  <c r="R23" i="23"/>
  <c r="AB23" i="23"/>
  <c r="M23" i="23"/>
  <c r="AG23" i="23"/>
  <c r="W23" i="23"/>
  <c r="O26" i="23"/>
  <c r="Y26" i="23"/>
  <c r="J26" i="23"/>
  <c r="AD26" i="23"/>
  <c r="T26" i="23"/>
  <c r="T23" i="23"/>
  <c r="AD23" i="23"/>
  <c r="O23" i="23"/>
  <c r="Y23" i="23"/>
  <c r="J23" i="23"/>
  <c r="P27" i="23"/>
  <c r="Z27" i="23"/>
  <c r="K27" i="23"/>
  <c r="U27" i="23"/>
  <c r="AE27" i="23"/>
  <c r="AA28" i="23"/>
  <c r="L28" i="23"/>
  <c r="V28" i="23"/>
  <c r="Q28" i="23"/>
  <c r="AF28" i="23"/>
  <c r="AE23" i="23"/>
  <c r="P23" i="23"/>
  <c r="U23" i="23"/>
  <c r="Z23" i="23"/>
  <c r="K23" i="23"/>
  <c r="AG22" i="23"/>
  <c r="R22" i="23"/>
  <c r="AB22" i="23"/>
  <c r="W22" i="23"/>
  <c r="M22" i="23"/>
  <c r="Z28" i="23"/>
  <c r="K28" i="23"/>
  <c r="U28" i="23"/>
  <c r="AE28" i="23"/>
  <c r="P28" i="23"/>
  <c r="O27" i="23"/>
  <c r="Y27" i="23"/>
  <c r="J27" i="23"/>
  <c r="AD27" i="23"/>
  <c r="T27" i="23"/>
  <c r="T22" i="23"/>
  <c r="J22" i="23"/>
  <c r="AD22" i="23"/>
  <c r="Y22" i="23"/>
  <c r="AC25" i="23"/>
  <c r="N25" i="23"/>
  <c r="S25" i="23"/>
  <c r="X25" i="23"/>
  <c r="AH25" i="23"/>
  <c r="AB27" i="23"/>
  <c r="R27" i="23"/>
  <c r="M27" i="23"/>
  <c r="W27" i="23"/>
  <c r="AG27" i="23"/>
  <c r="AE24" i="23"/>
  <c r="P24" i="23"/>
  <c r="U24" i="23"/>
  <c r="Z24" i="23"/>
  <c r="K24" i="23"/>
  <c r="Y14" i="23"/>
  <c r="Y6" i="23"/>
  <c r="Z17" i="23"/>
  <c r="Z9" i="23"/>
  <c r="AA21" i="23"/>
  <c r="AA13" i="23"/>
  <c r="AB18" i="23"/>
  <c r="AB10" i="23"/>
  <c r="AB16" i="23"/>
  <c r="AB8" i="23"/>
  <c r="AA9" i="23"/>
  <c r="AA17" i="23"/>
  <c r="AA16" i="23"/>
  <c r="AA8" i="23"/>
  <c r="AA18" i="23"/>
  <c r="AA10" i="23"/>
  <c r="AA7" i="23"/>
  <c r="AA15" i="23"/>
  <c r="AC16" i="23"/>
  <c r="AC8" i="23"/>
  <c r="AA14" i="23"/>
  <c r="AA6" i="23"/>
  <c r="AB20" i="23"/>
  <c r="AB12" i="23"/>
  <c r="Z18" i="23"/>
  <c r="Z10" i="23"/>
  <c r="Z14" i="23"/>
  <c r="Z6" i="23"/>
  <c r="AC15" i="23"/>
  <c r="AC7" i="23"/>
  <c r="AB9" i="23"/>
  <c r="AB17" i="23"/>
  <c r="Z21" i="23"/>
  <c r="Z13" i="23"/>
  <c r="Y16" i="23"/>
  <c r="Y8" i="23"/>
  <c r="AB21" i="23"/>
  <c r="AB13" i="23"/>
  <c r="Y17" i="23"/>
  <c r="Y9" i="23"/>
  <c r="AC14" i="23"/>
  <c r="AC6" i="23"/>
  <c r="Y21" i="23"/>
  <c r="Y13" i="23"/>
  <c r="AB7" i="23"/>
  <c r="AB15" i="23"/>
  <c r="Y10" i="23"/>
  <c r="Y18" i="23"/>
  <c r="Y7" i="23"/>
  <c r="Y15" i="23"/>
  <c r="AA12" i="23"/>
  <c r="AA20" i="23"/>
  <c r="Z7" i="23"/>
  <c r="Z15" i="23"/>
  <c r="AB14" i="23"/>
  <c r="AB6" i="23"/>
  <c r="Z12" i="23"/>
  <c r="Z20" i="23"/>
  <c r="Y19" i="23"/>
  <c r="Y11" i="23"/>
  <c r="Z19" i="23"/>
  <c r="Z11" i="23"/>
  <c r="AC9" i="23"/>
  <c r="AC17" i="23"/>
  <c r="AB19" i="23"/>
  <c r="AB11" i="23"/>
  <c r="Z16" i="23"/>
  <c r="Z8" i="23"/>
  <c r="AG18" i="23"/>
  <c r="AG16" i="23"/>
  <c r="AF21" i="23"/>
  <c r="AF17" i="23"/>
  <c r="AF16" i="23"/>
  <c r="AF18" i="23"/>
  <c r="AE17" i="23"/>
  <c r="AF15" i="23"/>
  <c r="AH16" i="23"/>
  <c r="AF14" i="23"/>
  <c r="AG20" i="23"/>
  <c r="AE18" i="23"/>
  <c r="AE14" i="23"/>
  <c r="AH15" i="23"/>
  <c r="AG17" i="23"/>
  <c r="AE21" i="23"/>
  <c r="AD16" i="23"/>
  <c r="AG21" i="23"/>
  <c r="AD17" i="23"/>
  <c r="AH14" i="23"/>
  <c r="AD21" i="23"/>
  <c r="AG15" i="23"/>
  <c r="AD18" i="23"/>
  <c r="AD15" i="23"/>
  <c r="AE19" i="23"/>
  <c r="AF20" i="23"/>
  <c r="AE15" i="23"/>
  <c r="AG14" i="23"/>
  <c r="AE20" i="23"/>
  <c r="AD19" i="23"/>
  <c r="AD14" i="23"/>
  <c r="AH17" i="23"/>
  <c r="AG19" i="23"/>
  <c r="AE16" i="23"/>
  <c r="R18" i="23"/>
  <c r="W18" i="23"/>
  <c r="R16" i="23"/>
  <c r="W16" i="23"/>
  <c r="Q21" i="23"/>
  <c r="V21" i="23"/>
  <c r="Q17" i="23"/>
  <c r="V17" i="23"/>
  <c r="Q16" i="23"/>
  <c r="V16" i="23"/>
  <c r="Q18" i="23"/>
  <c r="V18" i="23"/>
  <c r="P17" i="23"/>
  <c r="U17" i="23"/>
  <c r="Q15" i="23"/>
  <c r="V15" i="23"/>
  <c r="S16" i="23"/>
  <c r="X16" i="23"/>
  <c r="Q14" i="23"/>
  <c r="V14" i="23"/>
  <c r="R20" i="23"/>
  <c r="W20" i="23"/>
  <c r="P18" i="23"/>
  <c r="U18" i="23"/>
  <c r="P14" i="23"/>
  <c r="U14" i="23"/>
  <c r="S15" i="23"/>
  <c r="X15" i="23"/>
  <c r="R17" i="23"/>
  <c r="W17" i="23"/>
  <c r="P21" i="23"/>
  <c r="U21" i="23"/>
  <c r="O16" i="23"/>
  <c r="T16" i="23"/>
  <c r="R21" i="23"/>
  <c r="W21" i="23"/>
  <c r="O17" i="23"/>
  <c r="T17" i="23"/>
  <c r="S14" i="23"/>
  <c r="X14" i="23"/>
  <c r="O21" i="23"/>
  <c r="T21" i="23"/>
  <c r="R15" i="23"/>
  <c r="W15" i="23"/>
  <c r="O18" i="23"/>
  <c r="T18" i="23"/>
  <c r="O15" i="23"/>
  <c r="T15" i="23"/>
  <c r="P19" i="23"/>
  <c r="U19" i="23"/>
  <c r="Q20" i="23"/>
  <c r="V20" i="23"/>
  <c r="P15" i="23"/>
  <c r="U15" i="23"/>
  <c r="O14" i="23"/>
  <c r="T14" i="23"/>
  <c r="R14" i="23"/>
  <c r="W14" i="23"/>
  <c r="P20" i="23"/>
  <c r="U20" i="23"/>
  <c r="O19" i="23"/>
  <c r="T19" i="23"/>
  <c r="S17" i="23"/>
  <c r="X17" i="23"/>
  <c r="R19" i="23"/>
  <c r="W19" i="23"/>
  <c r="P16" i="23"/>
  <c r="U16" i="23"/>
  <c r="J14" i="23"/>
  <c r="M18" i="23"/>
  <c r="M16" i="23"/>
  <c r="L21" i="23"/>
  <c r="L17" i="23"/>
  <c r="L16" i="23"/>
  <c r="L18" i="23"/>
  <c r="K17" i="23"/>
  <c r="L15" i="23"/>
  <c r="N16" i="23"/>
  <c r="L14" i="23"/>
  <c r="M20" i="23"/>
  <c r="K18" i="23"/>
  <c r="M17" i="23"/>
  <c r="K14" i="23"/>
  <c r="N15" i="23"/>
  <c r="J16" i="23"/>
  <c r="M21" i="23"/>
  <c r="J17" i="23"/>
  <c r="K21" i="23"/>
  <c r="J21" i="23"/>
  <c r="M15" i="23"/>
  <c r="J18" i="23"/>
  <c r="J15" i="23"/>
  <c r="K19" i="23"/>
  <c r="L20" i="23"/>
  <c r="K15" i="23"/>
  <c r="M14" i="23"/>
  <c r="K20" i="23"/>
  <c r="J19" i="23"/>
  <c r="N14" i="23"/>
  <c r="N17" i="23"/>
  <c r="M19" i="23"/>
  <c r="K16" i="23"/>
  <c r="AF13" i="23"/>
  <c r="AG8" i="23"/>
  <c r="AF8" i="23"/>
  <c r="AF10" i="23"/>
  <c r="AG10" i="23"/>
  <c r="AF7" i="23"/>
  <c r="AH8" i="23"/>
  <c r="AF6" i="23"/>
  <c r="AE13" i="23"/>
  <c r="AG12" i="23"/>
  <c r="AE10" i="23"/>
  <c r="AE6" i="23"/>
  <c r="AH7" i="23"/>
  <c r="AG9" i="23"/>
  <c r="AE9" i="23"/>
  <c r="AD8" i="23"/>
  <c r="AD9" i="23"/>
  <c r="AH6" i="23"/>
  <c r="AG6" i="23"/>
  <c r="AD10" i="23"/>
  <c r="AE11" i="23"/>
  <c r="AF12" i="23"/>
  <c r="AE12" i="23"/>
  <c r="AD11" i="23"/>
  <c r="AH9" i="23"/>
  <c r="AG11" i="23"/>
  <c r="AD6" i="23"/>
  <c r="AF9" i="23"/>
  <c r="AG13" i="23"/>
  <c r="AD13" i="23"/>
  <c r="AG7" i="23"/>
  <c r="AD7" i="23"/>
  <c r="AE7" i="23"/>
  <c r="AE8" i="23"/>
  <c r="U9" i="23"/>
  <c r="V13" i="23"/>
  <c r="W10" i="23"/>
  <c r="W8" i="23"/>
  <c r="U11" i="23"/>
  <c r="V8" i="23"/>
  <c r="V10" i="23"/>
  <c r="X6" i="23"/>
  <c r="V7" i="23"/>
  <c r="X8" i="23"/>
  <c r="V6" i="23"/>
  <c r="U13" i="23"/>
  <c r="W12" i="23"/>
  <c r="U10" i="23"/>
  <c r="U6" i="23"/>
  <c r="X7" i="23"/>
  <c r="W9" i="23"/>
  <c r="T8" i="23"/>
  <c r="T9" i="23"/>
  <c r="T10" i="23"/>
  <c r="V12" i="23"/>
  <c r="W6" i="23"/>
  <c r="U12" i="23"/>
  <c r="T11" i="23"/>
  <c r="X9" i="23"/>
  <c r="W11" i="23"/>
  <c r="Q9" i="23"/>
  <c r="V9" i="23"/>
  <c r="O6" i="23"/>
  <c r="T6" i="23"/>
  <c r="R13" i="23"/>
  <c r="W13" i="23"/>
  <c r="O13" i="23"/>
  <c r="T13" i="23"/>
  <c r="R7" i="23"/>
  <c r="W7" i="23"/>
  <c r="O7" i="23"/>
  <c r="T7" i="23"/>
  <c r="P7" i="23"/>
  <c r="U7" i="23"/>
  <c r="P8" i="23"/>
  <c r="U8" i="23"/>
  <c r="P9" i="23"/>
  <c r="Q13" i="23"/>
  <c r="R8" i="23"/>
  <c r="Q8" i="23"/>
  <c r="Q10" i="23"/>
  <c r="R10" i="23"/>
  <c r="Q7" i="23"/>
  <c r="S8" i="23"/>
  <c r="Q6" i="23"/>
  <c r="P13" i="23"/>
  <c r="R12" i="23"/>
  <c r="P10" i="23"/>
  <c r="P6" i="23"/>
  <c r="S7" i="23"/>
  <c r="R9" i="23"/>
  <c r="P11" i="23"/>
  <c r="O8" i="23"/>
  <c r="O9" i="23"/>
  <c r="O10" i="23"/>
  <c r="Q12" i="23"/>
  <c r="R6" i="23"/>
  <c r="P12" i="23"/>
  <c r="O11" i="23"/>
  <c r="S6" i="23"/>
  <c r="S9" i="23"/>
  <c r="R11" i="23"/>
  <c r="N8" i="23"/>
  <c r="N9" i="23"/>
  <c r="M10" i="23"/>
  <c r="M8" i="23"/>
  <c r="K9" i="23"/>
  <c r="L8" i="23"/>
  <c r="L10" i="23"/>
  <c r="L13" i="23"/>
  <c r="L7" i="23"/>
  <c r="L6" i="23"/>
  <c r="K13" i="23"/>
  <c r="M12" i="23"/>
  <c r="K10" i="23"/>
  <c r="K6" i="23"/>
  <c r="N7" i="23"/>
  <c r="M9" i="23"/>
  <c r="J9" i="23"/>
  <c r="J10" i="23"/>
  <c r="N6" i="23"/>
  <c r="L12" i="23"/>
  <c r="M6" i="23"/>
  <c r="K12" i="23"/>
  <c r="J11" i="23"/>
  <c r="K11" i="23"/>
  <c r="M11" i="23"/>
  <c r="M13" i="23"/>
  <c r="M7" i="23"/>
  <c r="L9" i="23"/>
  <c r="K8" i="23"/>
  <c r="K7" i="23"/>
  <c r="J13" i="23"/>
  <c r="J7" i="23"/>
  <c r="J6" i="23"/>
  <c r="S24" i="24" l="1"/>
  <c r="N40" i="24"/>
  <c r="AH32" i="24"/>
  <c r="N16" i="24"/>
  <c r="AH8" i="24"/>
  <c r="AC24" i="24"/>
  <c r="X40" i="24"/>
  <c r="X16" i="24"/>
  <c r="S32" i="24"/>
  <c r="S8" i="24"/>
  <c r="AH40" i="24"/>
  <c r="N24" i="24"/>
  <c r="AH16" i="24"/>
  <c r="AC32" i="24"/>
  <c r="AC8" i="24"/>
  <c r="X24" i="24"/>
  <c r="S40" i="24"/>
  <c r="S16" i="24"/>
  <c r="N32" i="24"/>
  <c r="AH24" i="24"/>
  <c r="AC40" i="24"/>
  <c r="AC16" i="24"/>
  <c r="X32" i="24"/>
  <c r="X8" i="24"/>
  <c r="N8" i="24"/>
  <c r="K44" i="24"/>
  <c r="AE36" i="24"/>
  <c r="K20" i="24"/>
  <c r="AE12" i="24"/>
  <c r="Z28" i="24"/>
  <c r="U44" i="24"/>
  <c r="U20" i="24"/>
  <c r="P36" i="24"/>
  <c r="P12" i="24"/>
  <c r="AE44" i="24"/>
  <c r="K28" i="24"/>
  <c r="AE20" i="24"/>
  <c r="Z36" i="24"/>
  <c r="Z12" i="24"/>
  <c r="U28" i="24"/>
  <c r="P44" i="24"/>
  <c r="P20" i="24"/>
  <c r="K36" i="24"/>
  <c r="AE28" i="24"/>
  <c r="K12" i="24"/>
  <c r="Z44" i="24"/>
  <c r="Z20" i="24"/>
  <c r="U36" i="24"/>
  <c r="U12" i="24"/>
  <c r="P28" i="24"/>
  <c r="V45" i="24"/>
  <c r="V21" i="24"/>
  <c r="Q37" i="24"/>
  <c r="Q13" i="24"/>
  <c r="AF45" i="24"/>
  <c r="L29" i="24"/>
  <c r="AF21" i="24"/>
  <c r="AA37" i="24"/>
  <c r="AA13" i="24"/>
  <c r="V29" i="24"/>
  <c r="Q45" i="24"/>
  <c r="Q21" i="24"/>
  <c r="L37" i="24"/>
  <c r="AF29" i="24"/>
  <c r="L13" i="24"/>
  <c r="AA45" i="24"/>
  <c r="AA21" i="24"/>
  <c r="V37" i="24"/>
  <c r="V13" i="24"/>
  <c r="Q29" i="24"/>
  <c r="L45" i="24"/>
  <c r="AF37" i="24"/>
  <c r="L21" i="24"/>
  <c r="AF13" i="24"/>
  <c r="AA29" i="24"/>
  <c r="R25" i="24"/>
  <c r="M41" i="24"/>
  <c r="AG33" i="24"/>
  <c r="M17" i="24"/>
  <c r="AG9" i="24"/>
  <c r="AB25" i="24"/>
  <c r="W41" i="24"/>
  <c r="W17" i="24"/>
  <c r="R33" i="24"/>
  <c r="R9" i="24"/>
  <c r="AG41" i="24"/>
  <c r="M25" i="24"/>
  <c r="AG17" i="24"/>
  <c r="AB33" i="24"/>
  <c r="AB9" i="24"/>
  <c r="W25" i="24"/>
  <c r="R41" i="24"/>
  <c r="R17" i="24"/>
  <c r="M33" i="24"/>
  <c r="AG25" i="24"/>
  <c r="AB41" i="24"/>
  <c r="AB17" i="24"/>
  <c r="W9" i="24"/>
  <c r="M9" i="24"/>
  <c r="W33" i="24"/>
  <c r="M42" i="24"/>
  <c r="AG34" i="24"/>
  <c r="M18" i="24"/>
  <c r="AG10" i="24"/>
  <c r="AB26" i="24"/>
  <c r="W42" i="24"/>
  <c r="W18" i="24"/>
  <c r="R34" i="24"/>
  <c r="AG42" i="24"/>
  <c r="M26" i="24"/>
  <c r="AG18" i="24"/>
  <c r="AB34" i="24"/>
  <c r="AB10" i="24"/>
  <c r="W26" i="24"/>
  <c r="R42" i="24"/>
  <c r="R18" i="24"/>
  <c r="M34" i="24"/>
  <c r="AG26" i="24"/>
  <c r="M10" i="24"/>
  <c r="AB42" i="24"/>
  <c r="AB18" i="24"/>
  <c r="W34" i="24"/>
  <c r="W10" i="24"/>
  <c r="R26" i="24"/>
  <c r="R10" i="24"/>
  <c r="Q26" i="24"/>
  <c r="L42" i="24"/>
  <c r="AF34" i="24"/>
  <c r="L18" i="24"/>
  <c r="AF10" i="24"/>
  <c r="AA26" i="24"/>
  <c r="V42" i="24"/>
  <c r="V18" i="24"/>
  <c r="Q34" i="24"/>
  <c r="Q10" i="24"/>
  <c r="AF42" i="24"/>
  <c r="L26" i="24"/>
  <c r="AF18" i="24"/>
  <c r="AA34" i="24"/>
  <c r="AA10" i="24"/>
  <c r="V26" i="24"/>
  <c r="Q42" i="24"/>
  <c r="Q18" i="24"/>
  <c r="L34" i="24"/>
  <c r="AF26" i="24"/>
  <c r="AA42" i="24"/>
  <c r="AA18" i="24"/>
  <c r="V34" i="24"/>
  <c r="V10" i="24"/>
  <c r="L10" i="24"/>
  <c r="U22" i="24"/>
  <c r="K6" i="24"/>
  <c r="P38" i="24"/>
  <c r="P14" i="24"/>
  <c r="K30" i="24"/>
  <c r="AE22" i="24"/>
  <c r="Z38" i="24"/>
  <c r="Z14" i="24"/>
  <c r="U30" i="24"/>
  <c r="U6" i="24"/>
  <c r="U14" i="24"/>
  <c r="P22" i="24"/>
  <c r="K38" i="24"/>
  <c r="AE30" i="24"/>
  <c r="K14" i="24"/>
  <c r="AE6" i="24"/>
  <c r="Z22" i="24"/>
  <c r="U38" i="24"/>
  <c r="P30" i="24"/>
  <c r="AE38" i="24"/>
  <c r="K22" i="24"/>
  <c r="AE14" i="24"/>
  <c r="Z6" i="24"/>
  <c r="Z30" i="24"/>
  <c r="P6" i="24"/>
  <c r="W44" i="24"/>
  <c r="W20" i="24"/>
  <c r="R36" i="24"/>
  <c r="R12" i="24"/>
  <c r="AG44" i="24"/>
  <c r="M28" i="24"/>
  <c r="AG20" i="24"/>
  <c r="AB36" i="24"/>
  <c r="AB12" i="24"/>
  <c r="W28" i="24"/>
  <c r="W12" i="24"/>
  <c r="R44" i="24"/>
  <c r="R20" i="24"/>
  <c r="M36" i="24"/>
  <c r="AG28" i="24"/>
  <c r="M12" i="24"/>
  <c r="AB44" i="24"/>
  <c r="AB20" i="24"/>
  <c r="W36" i="24"/>
  <c r="R28" i="24"/>
  <c r="M44" i="24"/>
  <c r="AG36" i="24"/>
  <c r="M20" i="24"/>
  <c r="AG12" i="24"/>
  <c r="AB28" i="24"/>
  <c r="P27" i="24"/>
  <c r="K43" i="24"/>
  <c r="AE35" i="24"/>
  <c r="K19" i="24"/>
  <c r="AE11" i="24"/>
  <c r="Z27" i="24"/>
  <c r="U43" i="24"/>
  <c r="U19" i="24"/>
  <c r="P35" i="24"/>
  <c r="P11" i="24"/>
  <c r="AE43" i="24"/>
  <c r="K27" i="24"/>
  <c r="AE19" i="24"/>
  <c r="Z35" i="24"/>
  <c r="Z11" i="24"/>
  <c r="U27" i="24"/>
  <c r="P43" i="24"/>
  <c r="P19" i="24"/>
  <c r="K35" i="24"/>
  <c r="AE27" i="24"/>
  <c r="Z43" i="24"/>
  <c r="Z19" i="24"/>
  <c r="U11" i="24"/>
  <c r="K11" i="24"/>
  <c r="U35" i="24"/>
  <c r="P39" i="24"/>
  <c r="P15" i="24"/>
  <c r="K31" i="24"/>
  <c r="AE23" i="24"/>
  <c r="K7" i="24"/>
  <c r="Z39" i="24"/>
  <c r="Z15" i="24"/>
  <c r="U31" i="24"/>
  <c r="P23" i="24"/>
  <c r="K39" i="24"/>
  <c r="AE31" i="24"/>
  <c r="K15" i="24"/>
  <c r="AE7" i="24"/>
  <c r="P7" i="24"/>
  <c r="Z23" i="24"/>
  <c r="U39" i="24"/>
  <c r="U15" i="24"/>
  <c r="P31" i="24"/>
  <c r="AE39" i="24"/>
  <c r="K23" i="24"/>
  <c r="AE15" i="24"/>
  <c r="Z31" i="24"/>
  <c r="Z7" i="24"/>
  <c r="U7" i="24"/>
  <c r="U23" i="24"/>
  <c r="W32" i="24"/>
  <c r="W8" i="24"/>
  <c r="M16" i="24"/>
  <c r="R24" i="24"/>
  <c r="M40" i="24"/>
  <c r="AG32" i="24"/>
  <c r="AG8" i="24"/>
  <c r="AB24" i="24"/>
  <c r="W40" i="24"/>
  <c r="W16" i="24"/>
  <c r="W24" i="24"/>
  <c r="R32" i="24"/>
  <c r="R8" i="24"/>
  <c r="AG40" i="24"/>
  <c r="M24" i="24"/>
  <c r="AG16" i="24"/>
  <c r="AB32" i="24"/>
  <c r="AB8" i="24"/>
  <c r="R40" i="24"/>
  <c r="R16" i="24"/>
  <c r="M32" i="24"/>
  <c r="AG24" i="24"/>
  <c r="M8" i="24"/>
  <c r="AB40" i="24"/>
  <c r="AB16" i="24"/>
  <c r="J33" i="24"/>
  <c r="AD25" i="24"/>
  <c r="J9" i="24"/>
  <c r="Y41" i="24"/>
  <c r="Y17" i="24"/>
  <c r="T9" i="24"/>
  <c r="T33" i="24"/>
  <c r="O25" i="24"/>
  <c r="J41" i="24"/>
  <c r="AD33" i="24"/>
  <c r="J17" i="24"/>
  <c r="AD9" i="24"/>
  <c r="AD17" i="24"/>
  <c r="Y25" i="24"/>
  <c r="T41" i="24"/>
  <c r="T17" i="24"/>
  <c r="J25" i="24"/>
  <c r="O33" i="24"/>
  <c r="O9" i="24"/>
  <c r="AD41" i="24"/>
  <c r="Y33" i="24"/>
  <c r="T25" i="24"/>
  <c r="O41" i="24"/>
  <c r="Y9" i="24"/>
  <c r="O17" i="24"/>
  <c r="Y42" i="24"/>
  <c r="Y18" i="24"/>
  <c r="T34" i="24"/>
  <c r="T10" i="24"/>
  <c r="O26" i="24"/>
  <c r="J42" i="24"/>
  <c r="AD34" i="24"/>
  <c r="J18" i="24"/>
  <c r="Y26" i="24"/>
  <c r="Y10" i="24"/>
  <c r="T42" i="24"/>
  <c r="T18" i="24"/>
  <c r="O34" i="24"/>
  <c r="O10" i="24"/>
  <c r="AD42" i="24"/>
  <c r="J26" i="24"/>
  <c r="AD18" i="24"/>
  <c r="Y34" i="24"/>
  <c r="T26" i="24"/>
  <c r="O42" i="24"/>
  <c r="O18" i="24"/>
  <c r="J10" i="24"/>
  <c r="AD10" i="24"/>
  <c r="AD26" i="24"/>
  <c r="J34" i="24"/>
  <c r="T23" i="24"/>
  <c r="O39" i="24"/>
  <c r="O15" i="24"/>
  <c r="J31" i="24"/>
  <c r="AD23" i="24"/>
  <c r="J7" i="24"/>
  <c r="Y39" i="24"/>
  <c r="Y15" i="24"/>
  <c r="T31" i="24"/>
  <c r="T7" i="24"/>
  <c r="O23" i="24"/>
  <c r="J39" i="24"/>
  <c r="AD31" i="24"/>
  <c r="J15" i="24"/>
  <c r="AD7" i="24"/>
  <c r="Y23" i="24"/>
  <c r="T39" i="24"/>
  <c r="T15" i="24"/>
  <c r="O31" i="24"/>
  <c r="AD39" i="24"/>
  <c r="J23" i="24"/>
  <c r="AD15" i="24"/>
  <c r="Y31" i="24"/>
  <c r="O7" i="24"/>
  <c r="Y7" i="24"/>
  <c r="V33" i="24"/>
  <c r="V9" i="24"/>
  <c r="Q25" i="24"/>
  <c r="L41" i="24"/>
  <c r="AF33" i="24"/>
  <c r="L17" i="24"/>
  <c r="AF9" i="24"/>
  <c r="AA25" i="24"/>
  <c r="V41" i="24"/>
  <c r="V17" i="24"/>
  <c r="Q33" i="24"/>
  <c r="Q9" i="24"/>
  <c r="V25" i="24"/>
  <c r="AF41" i="24"/>
  <c r="L25" i="24"/>
  <c r="AF17" i="24"/>
  <c r="AA33" i="24"/>
  <c r="AA9" i="24"/>
  <c r="Q41" i="24"/>
  <c r="Q17" i="24"/>
  <c r="L33" i="24"/>
  <c r="AF25" i="24"/>
  <c r="L9" i="24"/>
  <c r="AA41" i="24"/>
  <c r="AA17" i="24"/>
  <c r="L31" i="24"/>
  <c r="AF23" i="24"/>
  <c r="L7" i="24"/>
  <c r="AA39" i="24"/>
  <c r="AA15" i="24"/>
  <c r="V7" i="24"/>
  <c r="V31" i="24"/>
  <c r="Q23" i="24"/>
  <c r="L39" i="24"/>
  <c r="AF31" i="24"/>
  <c r="L15" i="24"/>
  <c r="AF7" i="24"/>
  <c r="AF15" i="24"/>
  <c r="AA23" i="24"/>
  <c r="V39" i="24"/>
  <c r="V15" i="24"/>
  <c r="Q31" i="24"/>
  <c r="Q7" i="24"/>
  <c r="AF39" i="24"/>
  <c r="L23" i="24"/>
  <c r="AA31" i="24"/>
  <c r="V23" i="24"/>
  <c r="Q39" i="24"/>
  <c r="AA7" i="24"/>
  <c r="Q15" i="24"/>
  <c r="AB27" i="24"/>
  <c r="R11" i="24"/>
  <c r="W43" i="24"/>
  <c r="W19" i="24"/>
  <c r="R35" i="24"/>
  <c r="AG43" i="24"/>
  <c r="M27" i="24"/>
  <c r="AG19" i="24"/>
  <c r="AB35" i="24"/>
  <c r="AB11" i="24"/>
  <c r="W27" i="24"/>
  <c r="R43" i="24"/>
  <c r="R19" i="24"/>
  <c r="M35" i="24"/>
  <c r="AG27" i="24"/>
  <c r="M11" i="24"/>
  <c r="AB43" i="24"/>
  <c r="AB19" i="24"/>
  <c r="W35" i="24"/>
  <c r="R27" i="24"/>
  <c r="M43" i="24"/>
  <c r="AG35" i="24"/>
  <c r="AG11" i="24"/>
  <c r="M19" i="24"/>
  <c r="W11" i="24"/>
  <c r="X31" i="24"/>
  <c r="X7" i="24"/>
  <c r="N15" i="24"/>
  <c r="AH7" i="24"/>
  <c r="S23" i="24"/>
  <c r="N39" i="24"/>
  <c r="AH31" i="24"/>
  <c r="AC23" i="24"/>
  <c r="X39" i="24"/>
  <c r="X15" i="24"/>
  <c r="S31" i="24"/>
  <c r="S7" i="24"/>
  <c r="AH39" i="24"/>
  <c r="N23" i="24"/>
  <c r="AH15" i="24"/>
  <c r="AC31" i="24"/>
  <c r="AC7" i="24"/>
  <c r="X23" i="24"/>
  <c r="S39" i="24"/>
  <c r="S15" i="24"/>
  <c r="N31" i="24"/>
  <c r="AH23" i="24"/>
  <c r="N7" i="24"/>
  <c r="AC39" i="24"/>
  <c r="AC15" i="24"/>
  <c r="T35" i="24"/>
  <c r="T11" i="24"/>
  <c r="J19" i="24"/>
  <c r="O27" i="24"/>
  <c r="J43" i="24"/>
  <c r="AD35" i="24"/>
  <c r="AD11" i="24"/>
  <c r="Y27" i="24"/>
  <c r="T43" i="24"/>
  <c r="T19" i="24"/>
  <c r="O35" i="24"/>
  <c r="O11" i="24"/>
  <c r="AD43" i="24"/>
  <c r="J27" i="24"/>
  <c r="AD19" i="24"/>
  <c r="Y35" i="24"/>
  <c r="Y11" i="24"/>
  <c r="T27" i="24"/>
  <c r="O43" i="24"/>
  <c r="O19" i="24"/>
  <c r="J35" i="24"/>
  <c r="AD27" i="24"/>
  <c r="J11" i="24"/>
  <c r="Y43" i="24"/>
  <c r="Y19" i="24"/>
  <c r="AC38" i="24"/>
  <c r="AC14" i="24"/>
  <c r="X30" i="24"/>
  <c r="X6" i="24"/>
  <c r="S22" i="24"/>
  <c r="N38" i="24"/>
  <c r="AH30" i="24"/>
  <c r="N14" i="24"/>
  <c r="AC22" i="24"/>
  <c r="X38" i="24"/>
  <c r="X14" i="24"/>
  <c r="S30" i="24"/>
  <c r="S6" i="24"/>
  <c r="AH38" i="24"/>
  <c r="N22" i="24"/>
  <c r="AH14" i="24"/>
  <c r="AC6" i="24"/>
  <c r="AC30" i="24"/>
  <c r="X22" i="24"/>
  <c r="S38" i="24"/>
  <c r="S14" i="24"/>
  <c r="N6" i="24"/>
  <c r="N30" i="24"/>
  <c r="AH22" i="24"/>
  <c r="AH6" i="24"/>
  <c r="AB39" i="24"/>
  <c r="AB15" i="24"/>
  <c r="W31" i="24"/>
  <c r="W7" i="24"/>
  <c r="R23" i="24"/>
  <c r="M39" i="24"/>
  <c r="AG31" i="24"/>
  <c r="M15" i="24"/>
  <c r="AB23" i="24"/>
  <c r="AB7" i="24"/>
  <c r="W39" i="24"/>
  <c r="W15" i="24"/>
  <c r="R31" i="24"/>
  <c r="R7" i="24"/>
  <c r="AG39" i="24"/>
  <c r="M23" i="24"/>
  <c r="AG15" i="24"/>
  <c r="AB31" i="24"/>
  <c r="W23" i="24"/>
  <c r="R39" i="24"/>
  <c r="R15" i="24"/>
  <c r="M31" i="24"/>
  <c r="AG7" i="24"/>
  <c r="AG23" i="24"/>
  <c r="M7" i="24"/>
  <c r="K32" i="24"/>
  <c r="AE24" i="24"/>
  <c r="K8" i="24"/>
  <c r="Z40" i="24"/>
  <c r="Z16" i="24"/>
  <c r="U32" i="24"/>
  <c r="U8" i="24"/>
  <c r="P24" i="24"/>
  <c r="K40" i="24"/>
  <c r="AE32" i="24"/>
  <c r="K16" i="24"/>
  <c r="AE8" i="24"/>
  <c r="Z24" i="24"/>
  <c r="AE16" i="24"/>
  <c r="U40" i="24"/>
  <c r="U16" i="24"/>
  <c r="P32" i="24"/>
  <c r="P8" i="24"/>
  <c r="AE40" i="24"/>
  <c r="K24" i="24"/>
  <c r="Z32" i="24"/>
  <c r="U24" i="24"/>
  <c r="P40" i="24"/>
  <c r="Z8" i="24"/>
  <c r="P16" i="24"/>
  <c r="R37" i="24"/>
  <c r="R13" i="24"/>
  <c r="AB13" i="24"/>
  <c r="AG45" i="24"/>
  <c r="M29" i="24"/>
  <c r="AG21" i="24"/>
  <c r="AB37" i="24"/>
  <c r="W29" i="24"/>
  <c r="R45" i="24"/>
  <c r="R21" i="24"/>
  <c r="M37" i="24"/>
  <c r="AG29" i="24"/>
  <c r="M13" i="24"/>
  <c r="AB45" i="24"/>
  <c r="AB21" i="24"/>
  <c r="W37" i="24"/>
  <c r="W13" i="24"/>
  <c r="R29" i="24"/>
  <c r="M45" i="24"/>
  <c r="AG37" i="24"/>
  <c r="M21" i="24"/>
  <c r="AG13" i="24"/>
  <c r="AB29" i="24"/>
  <c r="W45" i="24"/>
  <c r="W21" i="24"/>
  <c r="Z41" i="24"/>
  <c r="Z17" i="24"/>
  <c r="P25" i="24"/>
  <c r="U33" i="24"/>
  <c r="U9" i="24"/>
  <c r="K41" i="24"/>
  <c r="AE33" i="24"/>
  <c r="K17" i="24"/>
  <c r="Z25" i="24"/>
  <c r="Z9" i="24"/>
  <c r="U41" i="24"/>
  <c r="U17" i="24"/>
  <c r="P33" i="24"/>
  <c r="P9" i="24"/>
  <c r="AE41" i="24"/>
  <c r="K25" i="24"/>
  <c r="AE17" i="24"/>
  <c r="Z33" i="24"/>
  <c r="U25" i="24"/>
  <c r="P41" i="24"/>
  <c r="P17" i="24"/>
  <c r="K33" i="24"/>
  <c r="AE25" i="24"/>
  <c r="AE9" i="24"/>
  <c r="K9" i="24"/>
  <c r="AA28" i="24"/>
  <c r="Q12" i="24"/>
  <c r="V44" i="24"/>
  <c r="V20" i="24"/>
  <c r="Q36" i="24"/>
  <c r="AF44" i="24"/>
  <c r="L28" i="24"/>
  <c r="AF20" i="24"/>
  <c r="AA36" i="24"/>
  <c r="AA12" i="24"/>
  <c r="V28" i="24"/>
  <c r="Q44" i="24"/>
  <c r="Q20" i="24"/>
  <c r="L36" i="24"/>
  <c r="AF28" i="24"/>
  <c r="L12" i="24"/>
  <c r="AA20" i="24"/>
  <c r="AA44" i="24"/>
  <c r="V36" i="24"/>
  <c r="Q28" i="24"/>
  <c r="L44" i="24"/>
  <c r="V12" i="24"/>
  <c r="AF12" i="24"/>
  <c r="L20" i="24"/>
  <c r="AF36" i="24"/>
  <c r="J45" i="24"/>
  <c r="AD37" i="24"/>
  <c r="J21" i="24"/>
  <c r="AD13" i="24"/>
  <c r="Y29" i="24"/>
  <c r="T45" i="24"/>
  <c r="T21" i="24"/>
  <c r="O37" i="24"/>
  <c r="O13" i="24"/>
  <c r="AD45" i="24"/>
  <c r="J29" i="24"/>
  <c r="AD21" i="24"/>
  <c r="Y37" i="24"/>
  <c r="Y13" i="24"/>
  <c r="J13" i="24"/>
  <c r="T29" i="24"/>
  <c r="O45" i="24"/>
  <c r="O21" i="24"/>
  <c r="J37" i="24"/>
  <c r="AD29" i="24"/>
  <c r="Y45" i="24"/>
  <c r="Y21" i="24"/>
  <c r="T37" i="24"/>
  <c r="T13" i="24"/>
  <c r="O29" i="24"/>
  <c r="Q38" i="24"/>
  <c r="Q14" i="24"/>
  <c r="L30" i="24"/>
  <c r="AF22" i="24"/>
  <c r="L6" i="24"/>
  <c r="AA38" i="24"/>
  <c r="AA14" i="24"/>
  <c r="V30" i="24"/>
  <c r="Q22" i="24"/>
  <c r="L38" i="24"/>
  <c r="AF30" i="24"/>
  <c r="L14" i="24"/>
  <c r="AF6" i="24"/>
  <c r="AA22" i="24"/>
  <c r="V38" i="24"/>
  <c r="V14" i="24"/>
  <c r="Q30" i="24"/>
  <c r="Q6" i="24"/>
  <c r="AF38" i="24"/>
  <c r="L22" i="24"/>
  <c r="AF14" i="24"/>
  <c r="AA30" i="24"/>
  <c r="AA6" i="24"/>
  <c r="V6" i="24"/>
  <c r="V22" i="24"/>
  <c r="Y30" i="24"/>
  <c r="Y6" i="24"/>
  <c r="T22" i="24"/>
  <c r="O14" i="24"/>
  <c r="O38" i="24"/>
  <c r="J30" i="24"/>
  <c r="AD22" i="24"/>
  <c r="Y38" i="24"/>
  <c r="Y14" i="24"/>
  <c r="T30" i="24"/>
  <c r="T6" i="24"/>
  <c r="O22" i="24"/>
  <c r="J38" i="24"/>
  <c r="AD30" i="24"/>
  <c r="J14" i="24"/>
  <c r="AD6" i="24"/>
  <c r="Y22" i="24"/>
  <c r="T38" i="24"/>
  <c r="T14" i="24"/>
  <c r="O30" i="24"/>
  <c r="O6" i="24"/>
  <c r="AD14" i="24"/>
  <c r="AD38" i="24"/>
  <c r="J6" i="24"/>
  <c r="J22" i="24"/>
  <c r="Z29" i="24"/>
  <c r="U45" i="24"/>
  <c r="U21" i="24"/>
  <c r="P37" i="24"/>
  <c r="P13" i="24"/>
  <c r="AE45" i="24"/>
  <c r="K29" i="24"/>
  <c r="AE21" i="24"/>
  <c r="Z37" i="24"/>
  <c r="Z13" i="24"/>
  <c r="U29" i="24"/>
  <c r="P45" i="24"/>
  <c r="P21" i="24"/>
  <c r="K37" i="24"/>
  <c r="AE29" i="24"/>
  <c r="K13" i="24"/>
  <c r="Z45" i="24"/>
  <c r="Z21" i="24"/>
  <c r="U37" i="24"/>
  <c r="U13" i="24"/>
  <c r="P29" i="24"/>
  <c r="K45" i="24"/>
  <c r="AE13" i="24"/>
  <c r="AE37" i="24"/>
  <c r="K21" i="24"/>
  <c r="O40" i="24"/>
  <c r="O16" i="24"/>
  <c r="J32" i="24"/>
  <c r="AD24" i="24"/>
  <c r="J8" i="24"/>
  <c r="Y40" i="24"/>
  <c r="Y16" i="24"/>
  <c r="T32" i="24"/>
  <c r="O24" i="24"/>
  <c r="J40" i="24"/>
  <c r="AD32" i="24"/>
  <c r="J16" i="24"/>
  <c r="AD8" i="24"/>
  <c r="Y24" i="24"/>
  <c r="T40" i="24"/>
  <c r="T16" i="24"/>
  <c r="O32" i="24"/>
  <c r="O8" i="24"/>
  <c r="AD40" i="24"/>
  <c r="J24" i="24"/>
  <c r="AD16" i="24"/>
  <c r="Y32" i="24"/>
  <c r="Y8" i="24"/>
  <c r="T8" i="24"/>
  <c r="T24" i="24"/>
  <c r="U34" i="24"/>
  <c r="U10" i="24"/>
  <c r="K18" i="24"/>
  <c r="P26" i="24"/>
  <c r="K42" i="24"/>
  <c r="AE34" i="24"/>
  <c r="AE10" i="24"/>
  <c r="Z26" i="24"/>
  <c r="U42" i="24"/>
  <c r="U18" i="24"/>
  <c r="P34" i="24"/>
  <c r="P10" i="24"/>
  <c r="AE42" i="24"/>
  <c r="K26" i="24"/>
  <c r="AE18" i="24"/>
  <c r="Z34" i="24"/>
  <c r="Z10" i="24"/>
  <c r="U26" i="24"/>
  <c r="P42" i="24"/>
  <c r="P18" i="24"/>
  <c r="K34" i="24"/>
  <c r="AE26" i="24"/>
  <c r="K10" i="24"/>
  <c r="Z42" i="24"/>
  <c r="Z18" i="24"/>
  <c r="AA40" i="24"/>
  <c r="AA16" i="24"/>
  <c r="V32" i="24"/>
  <c r="V8" i="24"/>
  <c r="Q24" i="24"/>
  <c r="L40" i="24"/>
  <c r="AF32" i="24"/>
  <c r="L16" i="24"/>
  <c r="AA24" i="24"/>
  <c r="AA8" i="24"/>
  <c r="V40" i="24"/>
  <c r="V16" i="24"/>
  <c r="Q32" i="24"/>
  <c r="Q8" i="24"/>
  <c r="AF40" i="24"/>
  <c r="L24" i="24"/>
  <c r="AF16" i="24"/>
  <c r="AA32" i="24"/>
  <c r="V24" i="24"/>
  <c r="Q40" i="24"/>
  <c r="Q16" i="24"/>
  <c r="L32" i="24"/>
  <c r="L8" i="24"/>
  <c r="AF24" i="24"/>
  <c r="AF8" i="24"/>
  <c r="M30" i="24"/>
  <c r="AG22" i="24"/>
  <c r="M6" i="24"/>
  <c r="AB38" i="24"/>
  <c r="AB14" i="24"/>
  <c r="W6" i="24"/>
  <c r="W30" i="24"/>
  <c r="R22" i="24"/>
  <c r="M38" i="24"/>
  <c r="AG30" i="24"/>
  <c r="M14" i="24"/>
  <c r="AG6" i="24"/>
  <c r="AB22" i="24"/>
  <c r="W38" i="24"/>
  <c r="W14" i="24"/>
  <c r="AG14" i="24"/>
  <c r="R30" i="24"/>
  <c r="R6" i="24"/>
  <c r="AG38" i="24"/>
  <c r="M22" i="24"/>
  <c r="AB30" i="24"/>
  <c r="W22" i="24"/>
  <c r="AB6" i="24"/>
  <c r="R14" i="24"/>
  <c r="R38" i="24"/>
  <c r="N41" i="24"/>
  <c r="AH33" i="24"/>
  <c r="N17" i="24"/>
  <c r="AH9" i="24"/>
  <c r="AC25" i="24"/>
  <c r="X17" i="24"/>
  <c r="X41" i="24"/>
  <c r="S33" i="24"/>
  <c r="AH41" i="24"/>
  <c r="N25" i="24"/>
  <c r="AH17" i="24"/>
  <c r="AC33" i="24"/>
  <c r="AC9" i="24"/>
  <c r="X25" i="24"/>
  <c r="S41" i="24"/>
  <c r="S17" i="24"/>
  <c r="N9" i="24"/>
  <c r="N33" i="24"/>
  <c r="AH25" i="24"/>
  <c r="AC41" i="24"/>
  <c r="AC17" i="24"/>
  <c r="X33" i="24"/>
  <c r="X9" i="24"/>
  <c r="S25" i="24"/>
  <c r="S9" i="24"/>
  <c r="AD44" i="23"/>
  <c r="Y44" i="23"/>
  <c r="T44" i="23"/>
  <c r="O44" i="23"/>
  <c r="J44" i="23"/>
  <c r="AD36" i="23"/>
  <c r="T36" i="23"/>
  <c r="O36" i="23"/>
  <c r="Y36" i="23"/>
  <c r="J36" i="23"/>
  <c r="O28" i="23"/>
  <c r="Y28" i="23"/>
  <c r="J28" i="23"/>
  <c r="T28" i="23"/>
  <c r="AD28" i="23"/>
  <c r="Y12" i="23"/>
  <c r="Y20" i="23"/>
  <c r="AD20" i="23"/>
  <c r="O20" i="23"/>
  <c r="T20" i="23"/>
  <c r="J20" i="23"/>
  <c r="AD12" i="23"/>
  <c r="T12" i="23"/>
  <c r="O12" i="23"/>
  <c r="J12" i="23"/>
  <c r="O28" i="24" l="1"/>
  <c r="J44" i="24"/>
  <c r="AD36" i="24"/>
  <c r="J20" i="24"/>
  <c r="AD12" i="24"/>
  <c r="Y28" i="24"/>
  <c r="T44" i="24"/>
  <c r="T20" i="24"/>
  <c r="O36" i="24"/>
  <c r="O12" i="24"/>
  <c r="AD44" i="24"/>
  <c r="J28" i="24"/>
  <c r="AD20" i="24"/>
  <c r="Y36" i="24"/>
  <c r="Y12" i="24"/>
  <c r="T28" i="24"/>
  <c r="O44" i="24"/>
  <c r="O20" i="24"/>
  <c r="J36" i="24"/>
  <c r="AD28" i="24"/>
  <c r="Y44" i="24"/>
  <c r="Y20" i="24"/>
  <c r="T36" i="24"/>
  <c r="T12" i="24"/>
  <c r="J12" i="24"/>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<sst xmlns="http://schemas.openxmlformats.org/spreadsheetml/2006/main" count="521" uniqueCount="339">
  <si>
    <t>Matriz Mapa de Riesgos</t>
  </si>
  <si>
    <t>Orientaciones Generales</t>
  </si>
  <si>
    <r>
      <t xml:space="preserve">Antes de iniciar con el diligenciamiento de la información en la matriz, se requiere haber avanzado en el análisis del </t>
    </r>
    <r>
      <rPr>
        <b/>
        <sz val="11"/>
        <rFont val="Arial Narrow"/>
        <family val="2"/>
      </rPr>
      <t>proceso, su objetivo, alcance, actividades clave</t>
    </r>
    <r>
      <rPr>
        <sz val="11"/>
        <rFont val="Arial Narrow"/>
        <family val="2"/>
      </rPr>
      <t xml:space="preserve">, considere los lineamientos establecidos en el </t>
    </r>
    <r>
      <rPr>
        <b/>
        <sz val="11"/>
        <color theme="9" tint="-0.249977111117893"/>
        <rFont val="Arial Narrow"/>
        <family val="2"/>
      </rPr>
      <t>Paso 2: identificación del riesgo</t>
    </r>
    <r>
      <rPr>
        <sz val="11"/>
        <rFont val="Arial Narrow"/>
        <family val="2"/>
      </rPr>
      <t xml:space="preserve">, donde se explica ampliamente las bases para adelanter este análisis.
Así mismo, considere en el </t>
    </r>
    <r>
      <rPr>
        <b/>
        <sz val="11"/>
        <color theme="9" tint="-0.24997711111789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theme="9" tint="-0.249977111117893"/>
        <rFont val="Arial Narrow"/>
        <family val="2"/>
      </rPr>
      <t>NOTA:</t>
    </r>
    <r>
      <rPr>
        <sz val="11"/>
        <rFont val="Arial Narrow"/>
        <family val="2"/>
      </rPr>
      <t xml:space="preserve"> Si lo considera pertinente, es posible agregar hojas de trabajo adicionales al presente formato que permitan incluir la traza de estos análisis.</t>
    </r>
  </si>
  <si>
    <t>Columna</t>
  </si>
  <si>
    <t>Descripción - Lineamientos para el diligenciamiento</t>
  </si>
  <si>
    <t>Proceso</t>
  </si>
  <si>
    <t>Diligencie el nombre del proceso al cual se le identificarán y valorarán los riesgos.</t>
  </si>
  <si>
    <t>Alcance</t>
  </si>
  <si>
    <t>Diligencie el alcance del proceso.</t>
  </si>
  <si>
    <t>Diligencie el objetivo del proceso.</t>
  </si>
  <si>
    <t>Objetivo</t>
  </si>
  <si>
    <t>Referencia</t>
  </si>
  <si>
    <t>Impacto</t>
  </si>
  <si>
    <t>Analice las consecuencias que puede ocasionar a la organización la materialización del riesgo, redacte de la forma más concreta posible.</t>
  </si>
  <si>
    <t>Causa Raíz</t>
  </si>
  <si>
    <t>Causa  principal  o básica, corresponde a las razones por la cuales se puede presentar  el riesgo, redacte de la forma más concreta posible.</t>
  </si>
  <si>
    <t>Descripción del Riesgo</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</si>
  <si>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theme="9" tint="-0.249977111117893"/>
        <rFont val="Arial Narrow"/>
        <family val="2"/>
      </rPr>
      <t>POSIBILIDAD DE + Impacto para la entidad (Qué) + Causa Inmediata (Cómo) + Causa Raíz (Por qué)</t>
    </r>
  </si>
  <si>
    <t>Clasificación del Riesgo</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</si>
  <si>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</si>
  <si>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Frecuencia con la cual se lleva a cabo la actividad</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</si>
  <si>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</si>
  <si>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</si>
  <si>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</si>
  <si>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Zona de Riesgo Inherente</t>
  </si>
  <si>
    <t>Teniendo en cuenta que ingresó la información de PROBABILIDAD e IMPACTO, la matriz automáticamente hará el cálculo para la zona de riesgo inherente (Columna N)</t>
  </si>
  <si>
    <t>Descripción del Control</t>
  </si>
  <si>
    <r>
      <t xml:space="preserve">Recuerde que el control se define como la medida que permite reducir o mitigar un riesgo. Defina el control (es) que atacan la causa raíz del riesgo, considere la estructura explicada en la guía: </t>
    </r>
    <r>
      <rPr>
        <b/>
        <sz val="9"/>
        <color theme="9" tint="-0.249977111117893"/>
        <rFont val="Arial Narrow"/>
        <family val="2"/>
      </rPr>
      <t>Responsable de ejecutar el control + Acción + Complemento</t>
    </r>
  </si>
  <si>
    <t>Afectación</t>
  </si>
  <si>
    <t>Esta casilla no se diligencia, depende de la selección en la columna R.</t>
  </si>
  <si>
    <r>
      <t xml:space="preserve">ATRIBUTOS EFICIENCIA
</t>
    </r>
    <r>
      <rPr>
        <sz val="9"/>
        <rFont val="Arial Narrow"/>
        <family val="2"/>
      </rPr>
      <t>Tipo</t>
    </r>
  </si>
  <si>
    <t>Utilice la lista de despligue que se encuentra parametrizada, le aparecerán las opciones: i)Preventivo, ii)Detectivo, iii)Correctivo.</t>
  </si>
  <si>
    <r>
      <t xml:space="preserve">ATRIBUTOS EFICIENCIA
</t>
    </r>
    <r>
      <rPr>
        <sz val="9"/>
        <rFont val="Arial Narrow"/>
        <family val="2"/>
      </rPr>
      <t>Implementación</t>
    </r>
  </si>
  <si>
    <t>Utilice la lista de despligue que se encuentra parametrizada, le aparecerán las opciones: i)Automático, ii)Manual.</t>
  </si>
  <si>
    <r>
      <t xml:space="preserve">ATRIBUTOS EFICIENCIA
</t>
    </r>
    <r>
      <rPr>
        <sz val="9"/>
        <rFont val="Arial Narrow"/>
        <family val="2"/>
      </rPr>
      <t>Calificación</t>
    </r>
  </si>
  <si>
    <t xml:space="preserve">La matriz automáticamente hará el cálculo para el control analizado (Columna T) </t>
  </si>
  <si>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</si>
  <si>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</si>
  <si>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</si>
  <si>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</si>
  <si>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</si>
  <si>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</si>
  <si>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</si>
  <si>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theme="9" tint="-0.249977111117893"/>
        <rFont val="Arial Narrow"/>
        <family val="2"/>
      </rPr>
      <t xml:space="preserve"> nivel de riesgo inherente</t>
    </r>
    <r>
      <rPr>
        <sz val="9"/>
        <rFont val="Arial Narrow"/>
        <family val="2"/>
      </rPr>
      <t xml:space="preserve"> (Columnas Y- Z- AA -AB- AC).</t>
    </r>
  </si>
  <si>
    <t>Tratamiento</t>
  </si>
  <si>
    <t>Utilice la lista de despligue que se encuentra parametrizada, le aparecerán las opciones: i)Aceptar, ii)Evitar, iii)Reducir (compartir), iv)Reducir (mitigar).</t>
  </si>
  <si>
    <r>
      <t xml:space="preserve">Plan de Acción
</t>
    </r>
    <r>
      <rPr>
        <sz val="9"/>
        <rFont val="Arial Narrow"/>
        <family val="2"/>
      </rPr>
      <t xml:space="preserve">Responsable, fecha de inicio, fecha de terminación, fecha seguimiento, seguimiento. </t>
    </r>
  </si>
  <si>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</si>
  <si>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t>Estado</t>
  </si>
  <si>
    <t>Utilice la lista de despligue que se encuentra parametrizada, le aparecerán las opciones: i)Finalizado, ii)En curso, la selección en este caso dependerá de las acciones del plan que se hayan establecido en cada caso.</t>
  </si>
  <si>
    <r>
      <t xml:space="preserve"> -</t>
    </r>
    <r>
      <rPr>
        <sz val="11"/>
        <rFont val="Arial Narrow"/>
        <family val="2"/>
      </rPr>
      <t xml:space="preserve"> </t>
    </r>
    <r>
      <rPr>
        <b/>
        <sz val="11"/>
        <rFont val="Arial Narrow"/>
        <family val="2"/>
      </rPr>
      <t xml:space="preserve"> Hoja 4 Matriz de Calor Inherente: </t>
    </r>
    <r>
      <rPr>
        <sz val="11"/>
        <rFont val="Arial Narrow"/>
        <family val="2"/>
      </rPr>
      <t xml:space="preserve"> 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</si>
  <si>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5 Matriz de Calor Residual: </t>
    </r>
    <r>
      <rPr>
        <sz val="11"/>
        <rFont val="Arial Narrow"/>
        <family val="2"/>
      </rPr>
      <t>En esta hoja, en la medida en que ese diligencia el Mapa Final, se verán reflejados los riesgos en su zona correspondiente. Esta hoja no se diligencia se genera de manera automática.</t>
    </r>
  </si>
  <si>
    <r>
      <t xml:space="preserve"> -</t>
    </r>
    <r>
      <rPr>
        <sz val="11"/>
        <rFont val="Arial Narrow"/>
        <family val="2"/>
      </rPr>
      <t xml:space="preserve"> </t>
    </r>
    <r>
      <rPr>
        <b/>
        <sz val="11"/>
        <rFont val="Arial Narrow"/>
        <family val="2"/>
      </rPr>
      <t xml:space="preserve"> Hoja 6 Tabla de probabilidad: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</si>
  <si>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7 Tabla de Impacto: </t>
    </r>
    <r>
      <rPr>
        <sz val="11"/>
        <rFont val="Arial Narrow"/>
        <family val="2"/>
      </rPr>
      <t>Tabla referente para todos los cálculos (no se diligencia)</t>
    </r>
  </si>
  <si>
    <r>
      <t xml:space="preserve"> -</t>
    </r>
    <r>
      <rPr>
        <sz val="11"/>
        <rFont val="Arial Narrow"/>
        <family val="2"/>
      </rPr>
      <t xml:space="preserve"> </t>
    </r>
    <r>
      <rPr>
        <b/>
        <sz val="11"/>
        <rFont val="Arial Narrow"/>
        <family val="2"/>
      </rPr>
      <t xml:space="preserve"> Hoja 8 Tabla de Valoración de Controles: </t>
    </r>
    <r>
      <rPr>
        <sz val="11"/>
        <rFont val="Arial Narrow"/>
        <family val="2"/>
      </rPr>
      <t>Tabla referente para todos los cálculos (no se diligencia)</t>
    </r>
  </si>
  <si>
    <t>Identificación del riesgo</t>
  </si>
  <si>
    <t>Análisis del riesgo inherente</t>
  </si>
  <si>
    <t>Evaluación del riesgo - Valoración de los controles</t>
  </si>
  <si>
    <t>Plan de Acción</t>
  </si>
  <si>
    <t xml:space="preserve">Referencia </t>
  </si>
  <si>
    <t>Frecuencia con la cual se realiza la actividad</t>
  </si>
  <si>
    <t>Probabilidad Inherente</t>
  </si>
  <si>
    <t>%</t>
  </si>
  <si>
    <t>Criterios de impacto</t>
  </si>
  <si>
    <t>Observación de criterio</t>
  </si>
  <si>
    <t>Impacto 
Inherente</t>
  </si>
  <si>
    <t>No. Control</t>
  </si>
  <si>
    <t>Tipo</t>
  </si>
  <si>
    <t>Implementación</t>
  </si>
  <si>
    <t>Documentación</t>
  </si>
  <si>
    <t>Frecuencia</t>
  </si>
  <si>
    <t>Evidencia</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</si>
  <si>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</si>
  <si>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</si>
  <si>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Matriz de Calor Inherente</t>
  </si>
  <si>
    <t>Probabilidad</t>
  </si>
  <si>
    <t>Muy Alta
100%</t>
  </si>
  <si>
    <t>Extremo</t>
  </si>
  <si>
    <t>Alta
80%</t>
  </si>
  <si>
    <t>Alto</t>
  </si>
  <si>
    <t>Media
60%</t>
  </si>
  <si>
    <t>Moderado</t>
  </si>
  <si>
    <t>Baja
40%</t>
  </si>
  <si>
    <t>Bajo</t>
  </si>
  <si>
    <t>Muy Baja
20%</t>
  </si>
  <si>
    <t>Leve
20%</t>
  </si>
  <si>
    <t>Menor
40%</t>
  </si>
  <si>
    <t>Moderado
60%</t>
  </si>
  <si>
    <t>Mayor
80%</t>
  </si>
  <si>
    <t>Catastrófico
100%</t>
  </si>
  <si>
    <t>Tabla Criterios para definir el nivel de probabilidad</t>
  </si>
  <si>
    <t>Frecuencia de la Actividad</t>
  </si>
  <si>
    <t>Muy Baja</t>
  </si>
  <si>
    <t>La actividad que conlleva el riesgo se ejecuta como máximos 2 veces por año</t>
  </si>
  <si>
    <t>Baja</t>
  </si>
  <si>
    <t>La actividad que conlleva el riesgo se ejecuta de 3 a 24 veces por año</t>
  </si>
  <si>
    <t>Media</t>
  </si>
  <si>
    <t>La actividad que conlleva el riesgo se ejecuta de 24 a 500 veces por año</t>
  </si>
  <si>
    <t>Alta</t>
  </si>
  <si>
    <t>La actividad que conlleva el riesgo se ejecuta mínimo 500 veces al año y máximo 5000 veces por año</t>
  </si>
  <si>
    <t>Muy Alta</t>
  </si>
  <si>
    <t>La actividad que conlleva el riesgo se ejecuta más de 5000 veces por año</t>
  </si>
  <si>
    <t>Tabla Criterios para definir el nivel de impacto</t>
  </si>
  <si>
    <t>Afectación Económica (o presupuestal)</t>
  </si>
  <si>
    <t>Pérdida Reputacional</t>
  </si>
  <si>
    <t>Insignificante</t>
  </si>
  <si>
    <t>Leve 20%</t>
  </si>
  <si>
    <t xml:space="preserve">Afectación menor a 10 SMLMV </t>
  </si>
  <si>
    <t>El riesgo afecta la imagen de alguna área de la organización</t>
  </si>
  <si>
    <t>Menor</t>
  </si>
  <si>
    <t xml:space="preserve">Menor-40% </t>
  </si>
  <si>
    <t xml:space="preserve">Entre 10 y 50 SMLMV </t>
  </si>
  <si>
    <t>El riesgo afecta la imagen de la entidad internamente, de conocimiento general, nivel interno, de junta dircetiva y accionistas y/o de provedores</t>
  </si>
  <si>
    <t>Moderado 60%</t>
  </si>
  <si>
    <t xml:space="preserve">Entre 50 y 100 SMLMV </t>
  </si>
  <si>
    <t>El riesgo afecta la imagen de la entidad con algunos usuarios de relevancia frente al logro de los objetivos</t>
  </si>
  <si>
    <t>Mayor</t>
  </si>
  <si>
    <t>Mayor 80%</t>
  </si>
  <si>
    <t xml:space="preserve">Entre 100 y 500 SMLMV </t>
  </si>
  <si>
    <t>El riesgo afecta la imagen de de la entidad con efecto publicitario sostenido a nivel de sector administrativo, nivel departamental o municipal</t>
  </si>
  <si>
    <t>Catastrófico</t>
  </si>
  <si>
    <t>Catastrófico 100%</t>
  </si>
  <si>
    <t xml:space="preserve">Mayor a 500 SMLMV </t>
  </si>
  <si>
    <t>El riesgo afecta la imagen de la entidad a nivel nacional, con efecto publicitarios sostenible a nivel país</t>
  </si>
  <si>
    <t>Afectación_Económica_o_presupuestal</t>
  </si>
  <si>
    <t xml:space="preserve">     Afectación menor a 10 SMLMV .</t>
  </si>
  <si>
    <t xml:space="preserve">     El riesgo afecta la imagen de alguna área de la organización</t>
  </si>
  <si>
    <t>Pérdida_Reputacional</t>
  </si>
  <si>
    <t xml:space="preserve">     Entre 10 y 50 SMLMV </t>
  </si>
  <si>
    <t xml:space="preserve">     El riesgo afecta la imagen de la entidad internamente, de conocimiento general, nivel interno, de junta dircetiva y accionistas y/o de provedores</t>
  </si>
  <si>
    <t xml:space="preserve">     Entre 50 y 100 SMLMV </t>
  </si>
  <si>
    <t xml:space="preserve">     El riesgo afecta la imagen de la entidad con algunos usuarios de relevancia frente al logro de los objetivos</t>
  </si>
  <si>
    <t xml:space="preserve">     Entre 100 y 500 SMLMV </t>
  </si>
  <si>
    <t xml:space="preserve">     El riesgo afecta la imagen de de la entidad con efecto publicitario sostenido a nivel de sector administrativo, nivel departamental o municipal</t>
  </si>
  <si>
    <t xml:space="preserve">     Mayor a 500 SMLMV </t>
  </si>
  <si>
    <t xml:space="preserve">     El riesgo afecta la imagen de la entidad a nivel nacional, con efecto publicitarios sostenible a nivel país</t>
  </si>
  <si>
    <t>Criterios</t>
  </si>
  <si>
    <t>Subcriterios</t>
  </si>
  <si>
    <t>Afectación Económica o presupuestal</t>
  </si>
  <si>
    <t>Afectación menor a 10 SMLMV .</t>
  </si>
  <si>
    <t>❌</t>
  </si>
  <si>
    <t>✔</t>
  </si>
  <si>
    <t>Tabla Atributos de para el diseño del control</t>
  </si>
  <si>
    <t>Características</t>
  </si>
  <si>
    <t>Descripción</t>
  </si>
  <si>
    <t>Peso</t>
  </si>
  <si>
    <t>Atributos de Eficiencia</t>
  </si>
  <si>
    <t>Preventivo</t>
  </si>
  <si>
    <t>Va hacia las causas del riesgo, aseguran el resultado final esperado.</t>
  </si>
  <si>
    <t>Detectivo</t>
  </si>
  <si>
    <t>Detecta que algo ocurre y devuelve el proceso a los controles preventivos.
Se pueden generar reprocesos.</t>
  </si>
  <si>
    <t>Correctivo</t>
  </si>
  <si>
    <t>Dado que permiten reducir el impacto de la materialización del riesgo, tienen un costo en su implementación.</t>
  </si>
  <si>
    <t>Automático</t>
  </si>
  <si>
    <t>Son actividades de procesamiento o validación de información que se ejecutan por un sistema y/o aplicativo de manera automática sin la intervención de personas para su realización.</t>
  </si>
  <si>
    <t>Manual</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</si>
  <si>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</si>
  <si>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</si>
  <si>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Documentado</t>
  </si>
  <si>
    <t>Controles que están documentados en el proceso, ya sea en manuales, procedimientos, flujogramas o cualquier otro documento propio del proceso.</t>
  </si>
  <si>
    <t>-</t>
  </si>
  <si>
    <t>Sin Documentar</t>
  </si>
  <si>
    <t>Identifica a los controles que pese a que se ejecutan en el proceso no se encuentran documentados en ningún documento propio del proceso</t>
  </si>
  <si>
    <t>Continua</t>
  </si>
  <si>
    <t>Este atributo identifica a los controles que se ejecutan siempre que se realiza la actividad originadora del riesgo.</t>
  </si>
  <si>
    <t>Aleatoria</t>
  </si>
  <si>
    <t>Este atributo identifica a los controles que no siempre se ejecutan cuando se realiza la actividad originadora del riesgo</t>
  </si>
  <si>
    <t>Con Registro</t>
  </si>
  <si>
    <t>El control deja un registro que permite evidenciar la ejecución del control</t>
  </si>
  <si>
    <t>Sin Registro</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</si>
  <si>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</si>
  <si>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</si>
  <si>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</si>
  <si>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</si>
  <si>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</si>
  <si>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</si>
  <si>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</si>
  <si>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</si>
  <si>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Reducir (mitigar)</t>
  </si>
  <si>
    <t>Plan de accion (solo para la opción reducir)</t>
  </si>
  <si>
    <t>Finalizado</t>
  </si>
  <si>
    <t>En curso</t>
  </si>
  <si>
    <t>Daños Activos Fisicos</t>
  </si>
  <si>
    <t>Ejecucion y Administracion de procesos</t>
  </si>
  <si>
    <t>Fallas Tecnologicas</t>
  </si>
  <si>
    <t>Fraude Externo</t>
  </si>
  <si>
    <t>Fraude Interno</t>
  </si>
  <si>
    <t>Relaciones Laborales</t>
  </si>
  <si>
    <t>Usuarios, productos y practicas , organizacionales</t>
  </si>
  <si>
    <t>Registro Sustancial</t>
  </si>
  <si>
    <t>Registro Material</t>
  </si>
  <si>
    <t>Sin registro</t>
  </si>
  <si>
    <t>Reducir</t>
  </si>
  <si>
    <t xml:space="preserve">Gestión Planeación Institucional </t>
  </si>
  <si>
    <t>Gestión de Producción</t>
  </si>
  <si>
    <t xml:space="preserve">Gestión Archivo Audiovisual </t>
  </si>
  <si>
    <t>El Jefe de Control Interno firmara  de manera periódica un Compromiso de Ética el cual se garantiza la transparencia, el prestigio y  credibilidad de la labor.</t>
  </si>
  <si>
    <r>
      <t xml:space="preserve">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t>
    </r>
    <r>
      <rPr>
        <b/>
        <sz val="10"/>
        <color theme="6" tint="-0.249977111117893"/>
        <rFont val="Arial Narrow"/>
        <family val="2"/>
      </rPr>
      <t>Guía para la Administración del Riesgo y el diseño de controles V6</t>
    </r>
    <r>
      <rPr>
        <sz val="10"/>
        <rFont val="Arial Narrow"/>
        <family val="2"/>
      </rPr>
      <t>. El formato cuenta con celdas parametrizadas y permite contar con los respectivos mapas de calor para riesgo inherente y riesgo residual.</t>
    </r>
  </si>
  <si>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Contexto: </t>
    </r>
    <r>
      <rPr>
        <sz val="11"/>
        <rFont val="Arial Narrow"/>
        <family val="2"/>
      </rPr>
      <t>Diligenciar formato Contexto Extratégico -E-PI-MT01-F03 FORMATO MATRIZ DOFA</t>
    </r>
    <r>
      <rPr>
        <sz val="10"/>
        <rFont val="Arial Narrow"/>
        <family val="2"/>
      </rPr>
      <t xml:space="preserve">
</t>
    </r>
  </si>
  <si>
    <t>Fecha de elaboración</t>
  </si>
  <si>
    <t>Diligencie la fecha de elaboración de la matriz DOFA</t>
  </si>
  <si>
    <t>Lider de Proceso</t>
  </si>
  <si>
    <t xml:space="preserve">Diligencia el nombre del lider o encargado del proceso </t>
  </si>
  <si>
    <t xml:space="preserve"> -  Hoja 3 Mapa de Riesgos Final: Encontrará la totalidad de la estructura para la identificación y valoración de los riesgos por proceso, acorde con el nivel de desagregación que la entidad considere necesaria.</t>
  </si>
  <si>
    <t xml:space="preserve">Permite definir unl consecutivo de riesgos.
Una entidad puede ir en el riesgo 150, pero tener 70 riesgos, lo que permite llevar una trazabilidad  de los riesgos. Esta información la debe administrar la oficina asesora de planeación o gerencia de riesgos.  Cuando un el riesgo salga del mapa no existirá otro riesgo con el mismo número. </t>
  </si>
  <si>
    <t xml:space="preserve">Clase de Riesgo </t>
  </si>
  <si>
    <t xml:space="preserve">Utilice la lista de despligue que se encuentra parametrizada, le aparecerán las opciones:Riesgos de Gestión; Riesgos de Corrupción; Riesgos de Seguridad de la Información 
 </t>
  </si>
  <si>
    <t>Código: E-PI-MT-04</t>
  </si>
  <si>
    <t>Versión: 04</t>
  </si>
  <si>
    <t>Fecha : 15-04-2024</t>
  </si>
  <si>
    <t>Debilidad en la implementación de medidas de seguridad en el acceso a cada una de las cuentas en las redes sociales de la entidad, que prevengan la permeabilidad por parte de externos.</t>
  </si>
  <si>
    <t>Posibilidad de uso indebido de los permisos de las cuentas del canal para obtener recursos de monetización de contenidos en la red cuyos derechos pertenecen a canal TRO</t>
  </si>
  <si>
    <t xml:space="preserve">
Falta de controles internos efectivos para supervisar y garantizar la integridad de la información pública</t>
  </si>
  <si>
    <t>Posibilidad de ocultar o divulgar  información pública en beneficio propio o de terceros</t>
  </si>
  <si>
    <t>Falta de controles en la realización de las órdenes de publicidad por parte del cliente o del ejecutivo, lo que podría resultar en discrepancias entre lo acordado inicialmente y lo ejecutado, generando conflictos y perjuicios para ambas partes.</t>
  </si>
  <si>
    <t>Posibilidad de no establecer claramente los términos y condiciones en las órdenes de publicidad, junto con la omisión de un registro de consecutivos, incrementa el riesgo de beneficiar a una de las partes involucradas o a terceros de manera indebida.</t>
  </si>
  <si>
    <t>La encargada del área comercial designará a la asistente comercial para revisar diariamente las órdenes de publicidad, asegurándose de que los términos y condiciones estén claramente establecidos. Este proceso se llevará a cabo en colaboración con el ejecutivo de ventas. Cualquier observación o desviación identificada durante esta revisión será reportada inmediatamente a la encargada del área comercial para su corrección.</t>
  </si>
  <si>
    <t>Revisar diariamente las órdenes de publicidad para garantizar la claridad en los términos y condiciones
Llevar un registro de los consecutivos de órdenes de publicidad</t>
  </si>
  <si>
    <t xml:space="preserve">Falta de un canal de comunicación establecido entre los clientes y el área comercial del canal. Esta carencia puede permitir que los clientes se comuniquen directamente con los directores o productores del canal, eludiendo así los procesos y controles establecidos por el área comercial. </t>
  </si>
  <si>
    <t>Posibilidad de ofrecer incentivos a clientes potenciales en diversos programas y elaborar notas comerciales para beneficio propio y/o de terceros</t>
  </si>
  <si>
    <t>La encargada del área comercial debe proporcionar diariamente una lista de los invitados que participarán en los programas del canal. Estos invitados deben contar con una orden de publicidad o el visto bueno de Gerencia y Comercial antes de su presentación.</t>
  </si>
  <si>
    <t xml:space="preserve">
Falta de exigencia de pago por parte de las personas encargadas del proceso de certificación</t>
  </si>
  <si>
    <t>Posibilidad de certificar la emisión de programas sin el respaldo de los pagos, con el objetivo de obtener beneficio personal o de terceros.</t>
  </si>
  <si>
    <t>El encargado de programación debe velar por el cumplimiento del proceso una vez se recibe la solicitud de realización de un certificado, estos se generan de manera atípica siempre y cuando se requiera esta solicitud; entre las evidencias que quedan en encuentra su respectivo soporte de requerimiento y comprobante de pago.</t>
  </si>
  <si>
    <t>No realizar los procesos establecidos para los requerimientos de salida e ingreso de los equipos al canal por parte de Almacén y la Dirección de Producción y Programación.</t>
  </si>
  <si>
    <t xml:space="preserve">
Posibilidad  de realizar grabaciones de reportajes o documentales sin orden de producción, en beneficio personal o de terceros.</t>
  </si>
  <si>
    <t xml:space="preserve">Intereses particulares para beneficiar a un tercero
Que la información sea salvaguardada mediante el correo del personal de producción.
Que los equipos del área de producción tengan sus permisos de acceso mediante una contraseña segura para ingresar. 
</t>
  </si>
  <si>
    <t>Posibilidad de Acceso No Autorizado a la Información del Área de Producción con Fines Propios o de Terceros</t>
  </si>
  <si>
    <t>El contratista del área de producción que participe en labores de generación de contenidos ( camarógrafos, periodistas, editores, productores) deben cumplir con la clausula (b) indicada en el contrato de prestación de servicio en la cual deberá utilizar la información confidencial únicamente para efectos de realizar operaciones que se acuerden, obligándose a no divulgar información. Así mismo el área de archivo audiovisual debe mantener un control de la entrega de material, la evidencia de venta de copia de emisión y de archivo en bruto de manera periódica.</t>
  </si>
  <si>
    <t xml:space="preserve">Entregar diariamente el material producido al área de ingesta y validar su contenido para que, al momento de presentar la cuenta de cobro, la encargada del área de archivo audiovisual pueda firmar con su visto bueno. </t>
  </si>
  <si>
    <t>Falta de supervisión adecuada sobre el uso de los equipos tecnológicos del canal. Presión externa, como demandas de productividad o competencia desleal, que llevan a los operarios a buscar formas indebidas de obtener beneficios.</t>
  </si>
  <si>
    <t>Posibilidad de uso indebido de los equipos tecnológicos del canal para atender requerimientos propios o de otros</t>
  </si>
  <si>
    <t xml:space="preserve">El Director Técnico y de Emisión será responsable de comunicar  las políticas de seguridad de la información a través de los medios internos de comunicación, gestionados por el Área de Comunicaciones y Talento Humano, así como durante cada proceso de inducción de nuevo personal. Además, se llevará a cabo una revisión mensual del cumplimiento de las políticas de seguridad de la información por parte del equipo de Tecnologías de la Información (TI). </t>
  </si>
  <si>
    <t xml:space="preserve">Comunicar semestralmente las políticas de seguridad de la información a través de los correos electrónicos y/o boletines internos empleados por la entidad </t>
  </si>
  <si>
    <t>Posible extracción de información sensible para beneficio propio o de terceros</t>
  </si>
  <si>
    <t>Falta de controles internos apropiados. La no segregación de funciones. La no existencia de niveles jerárquicos en el portal bancario.
Acceso no autorizado a los equipos de cómputo o dispositivos de seguridad de la Entidad Bancaria.</t>
  </si>
  <si>
    <t>Posibilidad de apropiación indebida o desviación de dinero del presupuesto público, cometido por las personas que administran los dineros de la entidad</t>
  </si>
  <si>
    <t>El encargado de la parte financiera revisará los accesos y  autorizaciones de personal para el manejo de información sensible en el área</t>
  </si>
  <si>
    <t xml:space="preserve">Realizar un (1) listado donde se registren los roles y responsabilidades de los colaboradores del área financiera, detallando sus actividades y funciones específicas. </t>
  </si>
  <si>
    <t>Verificar que el formato de verificación de cumplimiento de requisitos para pagos beneficiarios A-GJ-P03-F02 esté debidamente completado y firmado.
Confirmar que el informe de supervisión y acta de recibo y certificación de cumplimiento A-GJ.P03-F01 haya sido proporcionado por el funcionario designado por la Gerencia del canal TRO.</t>
  </si>
  <si>
    <t>Realizar pagos sin la debida autorización y trazabilidad de los soportes e informes con el vbo del supervisor a cargo.</t>
  </si>
  <si>
    <t>Posibilidad de manipulación de información financiera para obtener beneficio propio o favorecer a terceros</t>
  </si>
  <si>
    <t xml:space="preserve">Segregar la función de las Conciliaciones bancarias (un usuario preparador, otro que revise y un tercero que apruebe)
El Secretario General Segregara la función de las Conciliaciones bancarias (un usuario preparador, otro que revise y un tercero que apruebe)
</t>
  </si>
  <si>
    <t>Falta de controles de seguridad efectivos y supervisión adecuada dentro del área de bienes y servicios de la entidad.</t>
  </si>
  <si>
    <t>Posibilidad de afectación económica al reponer o reparar activos en el área de bienes y servicios, debido a la apropiación indebida de activos o su uso para beneficio personal o de un tercero, como resultado de la falta de controles de seguridad efectivos y supervisión adecuada.</t>
  </si>
  <si>
    <t>El encargado de bienes y servicios mantendrá un inventario actualizado de todos los activos de la empresa y llevará a cabo inspecciones periódicas para verificar el estado y la ubicación de los activos asignados a los colaboradores. Además, se encargará de reportar cualquier pérdida, daño o uso inadecuado de los mismos..</t>
  </si>
  <si>
    <t xml:space="preserve">Llevar a cabo dos (2) inspecciones de los activos asignados a los colaboradores para verificar su estado y ubicación. 
</t>
  </si>
  <si>
    <t>Realizar un (1)  inventario detallado de los activos, incluyendo su asignación, y reportar cualquier pérdida, daño o uso inadecuado detectado durante las inspecciones.</t>
  </si>
  <si>
    <t>La falta de políticas claras y supervisión permite la manipulación de información por parte de funcionarios o contratistas, buscando beneficios personales o para terceros, lo que incrementa el riesgo de uso indebido de datos sensibles</t>
  </si>
  <si>
    <t>Posibilidad de uso indebido de la información del archivo central e histórico del canal para beneficio personal o de terceros</t>
  </si>
  <si>
    <t>Incumplimiento de los requisitos legales necesarios en la contratación.</t>
  </si>
  <si>
    <t>Falta de actualización del Manual de Funciones y Competencias.</t>
  </si>
  <si>
    <t>Posibilidad de Vinculación de personal sin cumplimiento de requisitos mínimos en beneficio particular o de un tercero</t>
  </si>
  <si>
    <t>El encargado de talento humano debe llevar un registro de información de los requerimientos que se solicitan  a los funcionarios y trabajadores oficiales del Canal TRO al momento de su vinculación, con el objetivo de dar trazabilidad de cumplimiento en materia de actualización de información en el CV o lo requerido por normatividad.</t>
  </si>
  <si>
    <t>Realizar la verificación de la lista de chequeo establecida para garantizar el cumplimiento de los requisitos solicitados a los funcionarios y trabajadores oficiales del Canal TRO.</t>
  </si>
  <si>
    <t>Falta de un control efectivo sobre la influencia de intereses personales y el recibimiento de dadivas</t>
  </si>
  <si>
    <t xml:space="preserve">
Posibilidad de omitir el reporte sobre actos de corrupción o hallazgos durante la evaluación de la entidad, en beneficio propio o de terceros.</t>
  </si>
  <si>
    <t xml:space="preserve">
Se llevará a cabo una socialización del Código de Ética del Auditor y el Compromiso a través del correo electrónico. Durante esta socialización, se proporcionará una explicación detallada del código de ética, resaltando los principios éticos y responsabilidades que guían la conducta del auditor. </t>
  </si>
  <si>
    <t>falta de integridad ética por parte de los individuos responsables de la auditoría.</t>
  </si>
  <si>
    <t xml:space="preserve">Posibilidad de alterar informes de auditoría con el objetivo de beneficiarse personalmente o favorecer a terceros
</t>
  </si>
  <si>
    <t xml:space="preserve">El encargado de mejoramiento continuo socializará el código de conducta a los auditores internos y externos para garantizar que se mantengan los estándares éticos adecuados de acuerdo a las auditorias planeadas </t>
  </si>
  <si>
    <t>Gestión TRO Digital</t>
  </si>
  <si>
    <t xml:space="preserve">Gestión de Comunicaciones </t>
  </si>
  <si>
    <t xml:space="preserve">Gestión  Programación </t>
  </si>
  <si>
    <t>Gestión Técnica</t>
  </si>
  <si>
    <t>Gestión Financiera y  presupuestal (Secretaria General )</t>
  </si>
  <si>
    <t xml:space="preserve">Gestión Bienes y Servicios </t>
  </si>
  <si>
    <t xml:space="preserve">Gestión Talento Humano </t>
  </si>
  <si>
    <t xml:space="preserve">Gestión Evaluación y Control </t>
  </si>
  <si>
    <t>Gestión Mejoramiento Continuo</t>
  </si>
  <si>
    <t>Ejecucion y Administración de procesos</t>
  </si>
  <si>
    <t xml:space="preserve">Gestión Comercialización y Ventas </t>
  </si>
  <si>
    <t xml:space="preserve"> Enviar por correo electrónico o a través de WhatsApp, ya sea diariamente o cuando sea necesario, el listado de los invitados al director del programa según la orden de publicidad </t>
  </si>
  <si>
    <t>La Encargada de tesorería efectúa los pagos con la autorización de rúbrica en el informe formato verificación de cumplimiento de requisitos para pagos beneficiarios A-GJ-P03-F02, Informe supervisión- acta de recibo y certificación de cumplimiento A-GJ.P03-F01 del funcionario designado por la Gerencia del canal TRO</t>
  </si>
  <si>
    <t xml:space="preserve">Gestión Archivo Documental </t>
  </si>
  <si>
    <t>El encargado de Gestión Documental realiza Socialización Semestral de las normas sobre el uso indebido de la información</t>
  </si>
  <si>
    <t xml:space="preserve">Gestión Jurídica </t>
  </si>
  <si>
    <t xml:space="preserve">No realizado </t>
  </si>
  <si>
    <t>Realizado</t>
  </si>
  <si>
    <t>Implementado</t>
  </si>
  <si>
    <t>En proceso</t>
  </si>
  <si>
    <t>Pendiente</t>
  </si>
  <si>
    <t xml:space="preserve">Supervisión de las acciones </t>
  </si>
  <si>
    <t>Gestionar de permisos y accesos a las cuentas de redes sociales del canal. Esto incluye asegurar que los permisos se asignen exclusivamente para fines autorizados, gestionar accesos de acuerdo con las responsabilidades de cada usuario, y revocar accesos no necesarios para proteger la seguridad de los contenidos.</t>
  </si>
  <si>
    <t>El Jefe de TRO Digital debe asegurar una adecuada gestión de permisos y accesos para las cuentas de redes sociales del canal, garantizando que estos permisos sean utilizados exclusivamente para fines autorizados. Esto incluye la asignación de accesos según las responsabilidades y la revocación de permisos no necesarios para proteger la seguridad de los contenidos.</t>
  </si>
  <si>
    <t>Posibilidad de manipulación de información relacionada con la planeación estratégica en cuanto a resultados y metas para favorecer a terceros.</t>
  </si>
  <si>
    <t>Información generada y/o enviada por las áreas de gestión que no refleja con precisión la realidad de la gestión institucional.
 Presión de funcionarios para ajustar o manipular los resultados y metas de la información estratégica, con el fin de cumplir objetivos o beneficiar a terceros.</t>
  </si>
  <si>
    <t>El Jefe de Planeación Institucional verifica trimestralmente que el avance reportado sea coherente con lo programado en términos de metas, indicadores y productos. En caso de detectar inconsistencias, se informa a la dependencia correspondiente a través de un medio oficial de comunicación de la entidad.</t>
  </si>
  <si>
    <t xml:space="preserve">
Se llevará a cabo una socialización del Código de Ética del Auditor y el Compromiso a al auditor interno . Durante esta socialización, se proporcionará una explicación detallada del código de ética, resaltando los principios éticos y responsabilidades que guían la conducta del auditor. </t>
  </si>
  <si>
    <t xml:space="preserve"> Falta de capacitación adecuada sobre los procedimientos de entrega y los riesgos asociados, así como la ausencia de supervisión efectiva en el proceso de entrega de material.</t>
  </si>
  <si>
    <t>Facilitar copias de material audiovisual sin el debido procedimiento a cambio de beneficios económicos personales dados por parte de terceros</t>
  </si>
  <si>
    <t>El encargado del archivo audiovisual deberá establecer un procedimiento que requiera la confirmación del correo electrónico del usuario y el pago previo antes de la entrega del material audiovisual. Este proceso incluirá un registro detallado de las solicitudes, documentando tanto la evidencia del correo electrónico como la verificación del pago. De esta manera, se garantiza que las entregas se realicen de manera autorizada y transparente, minimizando el riesgo de fraude y asegurando el cumplimiento de los procedimientos establecidos.</t>
  </si>
  <si>
    <t>Mensualmente, el encargado del archivo audiovisual realizará un conteo de las solicitudes recibidas y el valor total pagado por el material entregado. Este informe se presentará al área de planeación como evidencia en el control de riesgos, asegurando que todas las transacciones estén debidamente registradas y cumplan con los procedimientos establecidos.</t>
  </si>
  <si>
    <t>Posibilidad de direccionamiento de la contratación en beneficio propio o a favor de un tercero</t>
  </si>
  <si>
    <t xml:space="preserve">Realizar el seguimiento diario para garantizar que cada solicitud de salida de equipos para grabaciones o servicios prestados por el canal esté acompañada del formato de orden de producción (Código: M-PP-P01-F05), debidamente firmado por el productor encargado y la dirección de producción.
</t>
  </si>
  <si>
    <t xml:space="preserve">Supervisión : Primer Cuatrimestre- 3a Línea de defensa (Jefe de Control Interno ) </t>
  </si>
  <si>
    <t>Ejecución y Administración de procesos</t>
  </si>
  <si>
    <t>verificar trimestralmente que la información reportada sea coherente con lo programado . Si se detectan inconsistencias durante esta revisión, se deben corregir los datos y comunicar las correcciones a la dependencia correspondiente a través de correo electrónico</t>
  </si>
  <si>
    <t>El encargado de Gestión de Comunicaciones verifica la exactitud de la información dirigida a los públicos internos y externos con la finalidad que la información suministrada sea la apropiada y real.</t>
  </si>
  <si>
    <t xml:space="preserve">Realizar certificación de emisión siempre y cuando sea solicitada por medio de correo electrónico al área de Producción y Programación, esta certificación debe ser enviada debidamente firmada por la Directora de Producción y Programación y el visto bueno de la encargada de programación quien verifica la información y corrobora el tramite de pago del cliente.                                                               </t>
  </si>
  <si>
    <t xml:space="preserve">El productor general del canal debe realizar seguimiento diario con la finalidad de que cada vez que se solicite salida de equipos, móvil, aviwest o kits producción para grabaciones o servicios prestados por el canal se entregue  diligenciado el formato Código:M-PP-P01-F05  DE ORDEN DE PRODUCCION debidamente firmado por el productor encargado y por la dirección  de producción; este proceso queda alojado en carpetas manejadas por el área y al final del año es entregado al área de archivo documental con el fin de que queden archivados estos documentos. </t>
  </si>
  <si>
    <t xml:space="preserve">El responsable del área técnica llevará a cabo la revisión anualmente de las políticas de seguridad de la información, y comunicará  utilizando los canales internos de comunicación gestionados por el Área de Comunicaciones y Talento Humano, y/o en cada sesión de inducción de personal. </t>
  </si>
  <si>
    <t>Revisión anualmente las políticas de seguridad de la información y actualizarlas cuando aplique y enviarlas por medio de los correos institucionales y canales de comunicación establecidos por el área de Gestión Talento Humano o Gestión Comunicaciones.</t>
  </si>
  <si>
    <t xml:space="preserve">La encargada de tesorería realiza cuando se requiera los pagos a los proveedores con la autorización de la gerencia </t>
  </si>
  <si>
    <t>El auxiliar contable realiza mensualmente las conciliaciones bancarias</t>
  </si>
  <si>
    <t xml:space="preserve">Anualmente la encarga del archivo documental realizara la socializacion sobre el uso indebido de la información y se hará a través de correo electrónico institucional </t>
  </si>
  <si>
    <t xml:space="preserve">El encargado del área jurídica verificará los correos electrónicos institucionales que hayan sido remitidos a un futuro contratista </t>
  </si>
  <si>
    <t xml:space="preserve">Realizar una (1)  una revisión mensualmente de los correos electrónicos de los jurídicos de la entidad </t>
  </si>
  <si>
    <t xml:space="preserve">Monitoreo: Primer Cuatrimestre- 2a Línea de defensa (Planeación) </t>
  </si>
  <si>
    <t xml:space="preserve">Monitoreo: Segundo Cuatrimestre- 2a Línea de defensa (Planeación) </t>
  </si>
  <si>
    <t xml:space="preserve">Monitoreo: Tercer  Cuatrimestre- 2a Línea de defensa (Planeación) </t>
  </si>
  <si>
    <t>Responsable</t>
  </si>
  <si>
    <t>Fecha de inicio</t>
  </si>
  <si>
    <t>Fecha de terminación</t>
  </si>
  <si>
    <t>Fecha Seguimiento</t>
  </si>
  <si>
    <t>Acciones que se realizaron</t>
  </si>
  <si>
    <t xml:space="preserve">Evidencia </t>
  </si>
  <si>
    <t xml:space="preserve">Porcentaje de cumplimiento </t>
  </si>
  <si>
    <t xml:space="preserve">Encargado del área de Planeación </t>
  </si>
  <si>
    <t xml:space="preserve">Encargada del área de Planeación </t>
  </si>
  <si>
    <t xml:space="preserve">Encagada de proyectos </t>
  </si>
  <si>
    <t xml:space="preserve">Encargada de Mejoramiento Continuo </t>
  </si>
  <si>
    <t xml:space="preserve">Encargada de Archivo Documental </t>
  </si>
  <si>
    <t>Jefe de Control Interno</t>
  </si>
  <si>
    <t xml:space="preserve">Jefe de Talento Humano </t>
  </si>
  <si>
    <t xml:space="preserve">Secretaria General </t>
  </si>
  <si>
    <t xml:space="preserve">Jefe de Almacen </t>
  </si>
  <si>
    <t>Tesorera</t>
  </si>
  <si>
    <t xml:space="preserve">Contador </t>
  </si>
  <si>
    <t xml:space="preserve">Encargado de Archivo Audiovisual </t>
  </si>
  <si>
    <t xml:space="preserve">Director Tecnico </t>
  </si>
  <si>
    <t xml:space="preserve">Directora de Programación y Producción </t>
  </si>
  <si>
    <t xml:space="preserve">Encargada de Comercial </t>
  </si>
  <si>
    <t xml:space="preserve">Encargado de Comunicaciones </t>
  </si>
  <si>
    <t xml:space="preserve">Jefe de TRO Digital </t>
  </si>
  <si>
    <t>30/03/2025 Para este seguimiento No aplica</t>
  </si>
  <si>
    <t>Evidencia.</t>
  </si>
  <si>
    <t xml:space="preserve">Se llevará a cabo  una (1) revisión detallada de cada boletín interno y externo, asegurando que la información a emitir sea precisa y coherente según los lineamientos dados desde la Gerencia y descritos en el plan de comunicaciones </t>
  </si>
  <si>
    <t>Matriz Mapa Riesgos de Corrupción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</si>
</sst>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7"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name val="Calibri"/>
      <family val="2"/>
      <scheme val="minor"/>
    </font>
    <font>
      <sz val="28"/>
      <color theme="1"/>
      <name val="Calibri"/>
      <family val="2"/>
      <scheme val="minor"/>
    </font>
    <font>
      <b/>
      <sz val="40"/>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4"/>
      <name val="Arial"/>
      <family val="2"/>
    </font>
    <font>
      <b/>
      <sz val="24"/>
      <color rgb="FF000000"/>
      <name val="Arial Narrow"/>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sz val="24"/>
      <color theme="1"/>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theme="9" tint="-0.249977111117893"/>
      <name val="Arial Narrow"/>
      <family val="2"/>
    </font>
    <font>
      <b/>
      <sz val="10"/>
      <color theme="6" tint="-0.249977111117893"/>
      <name val="Arial Narrow"/>
      <family val="2"/>
    </font>
    <font>
      <b/>
      <sz val="10"/>
      <color theme="1"/>
      <name val="Arial Narrow"/>
      <family val="2"/>
    </font>
    <font>
      <sz val="10"/>
      <color rgb="FF00B050"/>
      <name val="Arial Narrow"/>
      <family val="2"/>
    </font>
    <font>
      <sz val="14"/>
      <color theme="1"/>
      <name val="Arial Narrow"/>
      <family val="2"/>
    </font>
    <font>
      <b/>
      <sz val="14"/>
      <color theme="1"/>
      <name val="Calibri"/>
      <family val="2"/>
    </font>
    <font>
      <b/>
      <sz val="14"/>
      <color theme="0"/>
      <name val="Calibri"/>
      <family val="2"/>
    </font>
    <font>
      <sz val="24"/>
      <color theme="1"/>
      <name val="Calibri"/>
      <family val="2"/>
      <scheme val="minor"/>
    </font>
    <font>
      <sz val="8"/>
      <name val="Calibri"/>
      <family val="2"/>
      <scheme val="minor"/>
    </font>
    <font>
      <b/>
      <sz val="10"/>
      <color rgb="FFFF0000"/>
      <name val="Arial Narrow"/>
      <family val="2"/>
    </font>
  </fonts>
  <fills count="18">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9" tint="-0.249977111117893"/>
        <bgColor indexed="64"/>
      </patternFill>
    </fill>
    <fill>
      <patternFill patternType="solid">
        <fgColor rgb="FF00B0F0"/>
        <bgColor indexed="64"/>
      </patternFill>
    </fill>
  </fills>
  <borders count="84">
    <border>
      <left/>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double">
        <color indexed="64"/>
      </left>
      <right/>
      <top style="double">
        <color indexed="64"/>
      </top>
      <bottom style="thin">
        <color indexed="64"/>
      </bottom>
      <diagonal/>
    </border>
    <border>
      <left/>
      <right style="thin">
        <color theme="0"/>
      </right>
      <top style="double">
        <color indexed="64"/>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right style="double">
        <color indexed="64"/>
      </right>
      <top style="thin">
        <color indexed="64"/>
      </top>
      <bottom style="double">
        <color indexed="64"/>
      </bottom>
      <diagonal/>
    </border>
    <border>
      <left style="medium">
        <color indexed="64"/>
      </left>
      <right style="double">
        <color indexed="64"/>
      </right>
      <top/>
      <bottom/>
      <diagonal/>
    </border>
    <border>
      <left/>
      <right/>
      <top style="double">
        <color indexed="64"/>
      </top>
      <bottom style="thin">
        <color indexed="64"/>
      </bottom>
      <diagonal/>
    </border>
    <border>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thin">
        <color indexed="64"/>
      </bottom>
      <diagonal/>
    </border>
    <border>
      <left/>
      <right style="double">
        <color indexed="64"/>
      </right>
      <top/>
      <bottom style="thin">
        <color indexed="64"/>
      </bottom>
      <diagonal/>
    </border>
    <border>
      <left/>
      <right style="hair">
        <color indexed="64"/>
      </right>
      <top style="thin">
        <color indexed="64"/>
      </top>
      <bottom style="hair">
        <color indexed="64"/>
      </bottom>
      <diagonal/>
    </border>
    <border>
      <left style="hair">
        <color indexed="64"/>
      </left>
      <right/>
      <top style="thin">
        <color indexed="64"/>
      </top>
      <bottom style="thin">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s>
  <cellStyleXfs count="4">
    <xf numFmtId="0" fontId="0" fillId="0" borderId="0"/>
    <xf numFmtId="0" fontId="38" fillId="0" borderId="0"/>
    <xf numFmtId="0" fontId="39" fillId="0" borderId="0"/>
    <xf numFmtId="0" fontId="5" fillId="0" borderId="0"/>
  </cellStyleXfs>
  <cellXfs count="352">
    <xf numFmtId="0" fontId="0" fillId="0" borderId="0" xfId="0"/>
    <xf numFmtId="0" fontId="1" fillId="0" borderId="0" xfId="0" applyFont="1"/>
    <xf numFmtId="0" fontId="1" fillId="0" borderId="0" xfId="0" applyFont="1" applyAlignment="1">
      <alignment horizontal="center" vertical="center"/>
    </xf>
    <xf numFmtId="0" fontId="4" fillId="2" borderId="0" xfId="0" applyFont="1" applyFill="1" applyAlignment="1">
      <alignment horizontal="center" vertical="center"/>
    </xf>
    <xf numFmtId="0" fontId="1" fillId="0" borderId="0" xfId="0" applyFont="1" applyAlignment="1">
      <alignment horizontal="center"/>
    </xf>
    <xf numFmtId="0" fontId="1" fillId="3" borderId="0" xfId="0" applyFont="1" applyFill="1"/>
    <xf numFmtId="0" fontId="5" fillId="0" borderId="0" xfId="0" applyFont="1"/>
    <xf numFmtId="0" fontId="3" fillId="0" borderId="1" xfId="0" applyFont="1" applyBorder="1" applyAlignment="1">
      <alignment horizontal="left" vertical="center" wrapText="1" indent="1" readingOrder="1"/>
    </xf>
    <xf numFmtId="0" fontId="8" fillId="0" borderId="0" xfId="0" applyFont="1" applyAlignment="1">
      <alignment horizontal="center" vertical="center" wrapText="1"/>
    </xf>
    <xf numFmtId="0" fontId="9" fillId="6" borderId="0" xfId="0" applyFont="1" applyFill="1" applyAlignment="1">
      <alignment horizontal="center" vertical="center" wrapText="1" readingOrder="1"/>
    </xf>
    <xf numFmtId="0" fontId="10" fillId="5" borderId="2" xfId="0" applyFont="1" applyFill="1" applyBorder="1" applyAlignment="1">
      <alignment horizontal="center" vertical="center" wrapText="1" readingOrder="1"/>
    </xf>
    <xf numFmtId="0" fontId="10" fillId="0" borderId="2" xfId="0" applyFont="1" applyBorder="1" applyAlignment="1">
      <alignment horizontal="justify" vertical="center" wrapText="1" readingOrder="1"/>
    </xf>
    <xf numFmtId="9" fontId="10" fillId="0" borderId="2" xfId="0" applyNumberFormat="1" applyFont="1" applyBorder="1" applyAlignment="1">
      <alignment horizontal="center" vertical="center" wrapText="1" readingOrder="1"/>
    </xf>
    <xf numFmtId="0" fontId="10" fillId="7" borderId="1" xfId="0" applyFont="1" applyFill="1" applyBorder="1" applyAlignment="1">
      <alignment horizontal="center" vertical="center" wrapText="1" readingOrder="1"/>
    </xf>
    <xf numFmtId="0" fontId="10" fillId="0" borderId="1" xfId="0" applyFont="1" applyBorder="1" applyAlignment="1">
      <alignment horizontal="justify" vertical="center" wrapText="1" readingOrder="1"/>
    </xf>
    <xf numFmtId="9" fontId="10" fillId="0" borderId="1" xfId="0" applyNumberFormat="1" applyFont="1" applyBorder="1" applyAlignment="1">
      <alignment horizontal="center" vertical="center" wrapText="1" readingOrder="1"/>
    </xf>
    <xf numFmtId="0" fontId="10" fillId="4" borderId="1" xfId="0" applyFont="1" applyFill="1" applyBorder="1" applyAlignment="1">
      <alignment horizontal="center" vertical="center" wrapText="1" readingOrder="1"/>
    </xf>
    <xf numFmtId="0" fontId="10" fillId="8" borderId="1" xfId="0" applyFont="1" applyFill="1" applyBorder="1" applyAlignment="1">
      <alignment horizontal="center" vertical="center" wrapText="1" readingOrder="1"/>
    </xf>
    <xf numFmtId="0" fontId="11" fillId="9" borderId="1" xfId="0" applyFont="1" applyFill="1" applyBorder="1" applyAlignment="1">
      <alignment horizontal="center" vertical="center" wrapText="1" readingOrder="1"/>
    </xf>
    <xf numFmtId="0" fontId="14" fillId="0" borderId="0" xfId="0" applyFont="1"/>
    <xf numFmtId="0" fontId="13" fillId="0" borderId="0" xfId="0" applyFont="1"/>
    <xf numFmtId="0" fontId="4" fillId="0" borderId="0" xfId="0" applyFont="1" applyAlignment="1">
      <alignment horizontal="left" vertical="center"/>
    </xf>
    <xf numFmtId="0" fontId="4" fillId="3" borderId="0" xfId="0" applyFont="1" applyFill="1" applyAlignment="1">
      <alignment horizontal="center" vertical="center"/>
    </xf>
    <xf numFmtId="0" fontId="21" fillId="0" borderId="0" xfId="0" applyFont="1" applyAlignment="1">
      <alignment vertical="center"/>
    </xf>
    <xf numFmtId="0" fontId="22" fillId="0" borderId="0" xfId="0" applyFont="1"/>
    <xf numFmtId="0" fontId="20" fillId="0" borderId="0" xfId="0" applyFont="1"/>
    <xf numFmtId="0" fontId="0" fillId="0" borderId="0" xfId="0" pivotButton="1"/>
    <xf numFmtId="0" fontId="12" fillId="0" borderId="0" xfId="0" applyFont="1" applyAlignment="1">
      <alignment horizontal="justify" vertical="center" wrapText="1" readingOrder="1"/>
    </xf>
    <xf numFmtId="0" fontId="23" fillId="0" borderId="0" xfId="0" applyFont="1"/>
    <xf numFmtId="0" fontId="25" fillId="6" borderId="0" xfId="0" applyFont="1" applyFill="1" applyAlignment="1">
      <alignment horizontal="center" vertical="center" wrapText="1" readingOrder="1"/>
    </xf>
    <xf numFmtId="0" fontId="26" fillId="0" borderId="2" xfId="0" applyFont="1" applyBorder="1" applyAlignment="1">
      <alignment horizontal="justify" vertical="center" wrapText="1" readingOrder="1"/>
    </xf>
    <xf numFmtId="0" fontId="26" fillId="0" borderId="1" xfId="0" applyFont="1" applyBorder="1" applyAlignment="1">
      <alignment horizontal="justify" vertical="center" wrapText="1" readingOrder="1"/>
    </xf>
    <xf numFmtId="0" fontId="26" fillId="5" borderId="2" xfId="0" applyFont="1" applyFill="1" applyBorder="1" applyAlignment="1">
      <alignment horizontal="center" vertical="center" wrapText="1" readingOrder="1"/>
    </xf>
    <xf numFmtId="0" fontId="26" fillId="7" borderId="1" xfId="0" applyFont="1" applyFill="1" applyBorder="1" applyAlignment="1">
      <alignment horizontal="center" vertical="center" wrapText="1" readingOrder="1"/>
    </xf>
    <xf numFmtId="0" fontId="26" fillId="4" borderId="1" xfId="0" applyFont="1" applyFill="1" applyBorder="1" applyAlignment="1">
      <alignment horizontal="center" vertical="center" wrapText="1" readingOrder="1"/>
    </xf>
    <xf numFmtId="0" fontId="26" fillId="8" borderId="1" xfId="0" applyFont="1" applyFill="1" applyBorder="1" applyAlignment="1">
      <alignment horizontal="center" vertical="center" wrapText="1" readingOrder="1"/>
    </xf>
    <xf numFmtId="0" fontId="27" fillId="9" borderId="1" xfId="0" applyFont="1" applyFill="1" applyBorder="1" applyAlignment="1">
      <alignment horizontal="center" vertical="center" wrapText="1" readingOrder="1"/>
    </xf>
    <xf numFmtId="0" fontId="26" fillId="0" borderId="2" xfId="0" applyFont="1" applyBorder="1" applyAlignment="1">
      <alignment horizontal="center" vertical="center" wrapText="1" readingOrder="1"/>
    </xf>
    <xf numFmtId="0" fontId="26" fillId="0" borderId="1" xfId="0" applyFont="1" applyBorder="1" applyAlignment="1">
      <alignment horizontal="center" vertical="center" wrapText="1" readingOrder="1"/>
    </xf>
    <xf numFmtId="0" fontId="0" fillId="3" borderId="0" xfId="0" applyFill="1"/>
    <xf numFmtId="0" fontId="5" fillId="3" borderId="0" xfId="0" applyFont="1" applyFill="1"/>
    <xf numFmtId="0" fontId="29" fillId="3" borderId="0" xfId="0" applyFont="1" applyFill="1"/>
    <xf numFmtId="0" fontId="30" fillId="3" borderId="20" xfId="0" applyFont="1" applyFill="1" applyBorder="1" applyAlignment="1">
      <alignment horizontal="center" vertical="center" wrapText="1" readingOrder="1"/>
    </xf>
    <xf numFmtId="0" fontId="31" fillId="3" borderId="20" xfId="0" applyFont="1" applyFill="1" applyBorder="1" applyAlignment="1">
      <alignment horizontal="justify" vertical="center" wrapText="1" readingOrder="1"/>
    </xf>
    <xf numFmtId="9" fontId="30" fillId="3" borderId="29" xfId="0" applyNumberFormat="1"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4" xfId="0" applyNumberFormat="1" applyFont="1" applyFill="1" applyBorder="1" applyAlignment="1">
      <alignment horizontal="center" vertical="center" wrapText="1" readingOrder="1"/>
    </xf>
    <xf numFmtId="0" fontId="31" fillId="3" borderId="24" xfId="0" applyFont="1" applyFill="1" applyBorder="1" applyAlignment="1">
      <alignment horizontal="center" vertical="center" wrapText="1" readingOrder="1"/>
    </xf>
    <xf numFmtId="0" fontId="30" fillId="3" borderId="26" xfId="0" applyFont="1" applyFill="1" applyBorder="1" applyAlignment="1">
      <alignment horizontal="center" vertical="center" wrapText="1" readingOrder="1"/>
    </xf>
    <xf numFmtId="0" fontId="31" fillId="3" borderId="26" xfId="0" applyFont="1" applyFill="1" applyBorder="1" applyAlignment="1">
      <alignment horizontal="justify" vertical="center" wrapText="1" readingOrder="1"/>
    </xf>
    <xf numFmtId="0" fontId="31" fillId="3" borderId="27" xfId="0" applyFont="1" applyFill="1" applyBorder="1" applyAlignment="1">
      <alignment horizontal="center" vertical="center" wrapText="1" readingOrder="1"/>
    </xf>
    <xf numFmtId="0" fontId="37" fillId="3" borderId="0" xfId="0" applyFont="1" applyFill="1"/>
    <xf numFmtId="0" fontId="30" fillId="14" borderId="31" xfId="0" applyFont="1" applyFill="1" applyBorder="1" applyAlignment="1">
      <alignment horizontal="center" vertical="center" wrapText="1" readingOrder="1"/>
    </xf>
    <xf numFmtId="0" fontId="30" fillId="14" borderId="32" xfId="0" applyFont="1" applyFill="1" applyBorder="1" applyAlignment="1">
      <alignment horizontal="center" vertical="center" wrapText="1" readingOrder="1"/>
    </xf>
    <xf numFmtId="0" fontId="13" fillId="3" borderId="0" xfId="0" applyFont="1" applyFill="1"/>
    <xf numFmtId="0" fontId="24" fillId="3" borderId="0" xfId="0" applyFont="1" applyFill="1" applyAlignment="1">
      <alignment horizontal="center" vertical="center" wrapText="1"/>
    </xf>
    <xf numFmtId="0" fontId="12" fillId="3" borderId="0" xfId="0" applyFont="1" applyFill="1" applyAlignment="1">
      <alignment horizontal="justify" vertical="center" wrapText="1" readingOrder="1"/>
    </xf>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40" fillId="3" borderId="37" xfId="1" applyFont="1" applyFill="1" applyBorder="1"/>
    <xf numFmtId="0" fontId="40" fillId="3" borderId="38" xfId="1" applyFont="1" applyFill="1" applyBorder="1"/>
    <xf numFmtId="0" fontId="40" fillId="3" borderId="39" xfId="1" applyFont="1" applyFill="1" applyBorder="1"/>
    <xf numFmtId="0" fontId="0" fillId="3" borderId="6" xfId="0" applyFill="1" applyBorder="1"/>
    <xf numFmtId="0" fontId="42" fillId="3" borderId="0" xfId="1" quotePrefix="1" applyFont="1" applyFill="1" applyAlignment="1">
      <alignment horizontal="left" vertical="top" wrapText="1"/>
    </xf>
    <xf numFmtId="0" fontId="43" fillId="3" borderId="0" xfId="1" quotePrefix="1" applyFont="1" applyFill="1" applyAlignment="1">
      <alignment horizontal="left" vertical="top" wrapText="1"/>
    </xf>
    <xf numFmtId="0" fontId="43" fillId="3" borderId="60" xfId="1" quotePrefix="1" applyFont="1" applyFill="1" applyBorder="1" applyAlignment="1">
      <alignment horizontal="left" vertical="top" wrapText="1"/>
    </xf>
    <xf numFmtId="0" fontId="40" fillId="3" borderId="0" xfId="1" quotePrefix="1" applyFont="1" applyFill="1" applyAlignment="1">
      <alignment horizontal="left" vertical="top" wrapText="1"/>
    </xf>
    <xf numFmtId="0" fontId="40" fillId="3" borderId="60" xfId="1" quotePrefix="1" applyFont="1" applyFill="1" applyBorder="1" applyAlignment="1">
      <alignment horizontal="left" vertical="top" wrapText="1"/>
    </xf>
    <xf numFmtId="0" fontId="44" fillId="3" borderId="0" xfId="1" quotePrefix="1" applyFont="1" applyFill="1" applyAlignment="1">
      <alignment horizontal="left" vertical="top" wrapText="1"/>
    </xf>
    <xf numFmtId="0" fontId="44" fillId="3" borderId="66" xfId="1" quotePrefix="1" applyFont="1" applyFill="1" applyBorder="1" applyAlignment="1">
      <alignment horizontal="left" vertical="top" wrapText="1"/>
    </xf>
    <xf numFmtId="0" fontId="44" fillId="3" borderId="60" xfId="1" quotePrefix="1" applyFont="1" applyFill="1" applyBorder="1" applyAlignment="1">
      <alignment horizontal="left" vertical="top" wrapText="1"/>
    </xf>
    <xf numFmtId="0" fontId="40" fillId="3" borderId="66" xfId="1" applyFont="1" applyFill="1" applyBorder="1"/>
    <xf numFmtId="0" fontId="40" fillId="3" borderId="0" xfId="1" applyFont="1" applyFill="1"/>
    <xf numFmtId="0" fontId="40" fillId="3" borderId="60" xfId="1" applyFont="1" applyFill="1" applyBorder="1"/>
    <xf numFmtId="0" fontId="40" fillId="3" borderId="6" xfId="1" applyFont="1" applyFill="1" applyBorder="1"/>
    <xf numFmtId="0" fontId="40" fillId="3" borderId="5" xfId="1" applyFont="1" applyFill="1" applyBorder="1"/>
    <xf numFmtId="0" fontId="45" fillId="3" borderId="0" xfId="0" applyFont="1" applyFill="1" applyAlignment="1">
      <alignment horizontal="left" vertical="center" wrapText="1"/>
    </xf>
    <xf numFmtId="0" fontId="46" fillId="3" borderId="0" xfId="0" applyFont="1" applyFill="1" applyAlignment="1">
      <alignment horizontal="left" vertical="top" wrapText="1"/>
    </xf>
    <xf numFmtId="0" fontId="40" fillId="3" borderId="0" xfId="1" applyFont="1" applyFill="1" applyAlignment="1">
      <alignment horizontal="left" vertical="top" wrapText="1"/>
    </xf>
    <xf numFmtId="0" fontId="40" fillId="3" borderId="5" xfId="1" applyFont="1" applyFill="1" applyBorder="1" applyAlignment="1">
      <alignment horizontal="left" vertical="top" wrapText="1"/>
    </xf>
    <xf numFmtId="0" fontId="40" fillId="3" borderId="6" xfId="1" applyFont="1" applyFill="1" applyBorder="1" applyAlignment="1">
      <alignment horizontal="left" vertical="top" wrapText="1"/>
    </xf>
    <xf numFmtId="0" fontId="40" fillId="3" borderId="7" xfId="1" applyFont="1" applyFill="1" applyBorder="1"/>
    <xf numFmtId="0" fontId="40" fillId="3" borderId="9" xfId="1" applyFont="1" applyFill="1" applyBorder="1"/>
    <xf numFmtId="0" fontId="40" fillId="3" borderId="8" xfId="1" applyFont="1" applyFill="1" applyBorder="1"/>
    <xf numFmtId="0" fontId="1" fillId="0" borderId="0" xfId="0" applyFont="1" applyAlignment="1">
      <alignment horizontal="justify" vertical="center"/>
    </xf>
    <xf numFmtId="0" fontId="1" fillId="3" borderId="0" xfId="0" applyFont="1" applyFill="1" applyAlignment="1">
      <alignment vertical="center" wrapText="1"/>
    </xf>
    <xf numFmtId="0" fontId="1" fillId="0" borderId="0" xfId="0" applyFont="1" applyAlignment="1">
      <alignment vertical="center" wrapText="1"/>
    </xf>
    <xf numFmtId="0" fontId="1" fillId="3" borderId="0" xfId="0" applyFont="1" applyFill="1" applyAlignment="1">
      <alignment vertical="center"/>
    </xf>
    <xf numFmtId="0" fontId="1" fillId="0" borderId="0" xfId="0" applyFont="1" applyAlignment="1">
      <alignment vertical="center"/>
    </xf>
    <xf numFmtId="0" fontId="1" fillId="0" borderId="19" xfId="0" applyFont="1" applyBorder="1" applyAlignment="1">
      <alignment horizontal="center" vertical="center"/>
    </xf>
    <xf numFmtId="0" fontId="1" fillId="0" borderId="19" xfId="0" applyFont="1" applyBorder="1" applyAlignment="1" applyProtection="1">
      <alignment horizontal="center" vertical="center" wrapText="1"/>
      <protection locked="0"/>
    </xf>
    <xf numFmtId="0" fontId="1" fillId="0" borderId="19" xfId="0" applyFont="1" applyBorder="1" applyAlignment="1" applyProtection="1">
      <alignment horizontal="justify" vertical="center"/>
      <protection locked="0"/>
    </xf>
    <xf numFmtId="0" fontId="1" fillId="0" borderId="19" xfId="0" applyFont="1" applyBorder="1" applyAlignment="1" applyProtection="1">
      <alignment horizontal="left" vertical="center" wrapText="1"/>
      <protection locked="0"/>
    </xf>
    <xf numFmtId="0" fontId="6" fillId="0" borderId="19" xfId="0" applyFont="1" applyBorder="1" applyAlignment="1" applyProtection="1">
      <alignment horizontal="justify" vertical="center" wrapText="1"/>
      <protection locked="0"/>
    </xf>
    <xf numFmtId="0" fontId="6" fillId="3" borderId="19" xfId="0" applyFont="1" applyFill="1" applyBorder="1" applyAlignment="1" applyProtection="1">
      <alignment horizontal="justify" vertical="center" wrapText="1"/>
      <protection locked="0"/>
    </xf>
    <xf numFmtId="0" fontId="50" fillId="3" borderId="19" xfId="0" applyFont="1" applyFill="1" applyBorder="1" applyAlignment="1" applyProtection="1">
      <alignment horizontal="justify" vertical="center" wrapText="1"/>
      <protection locked="0"/>
    </xf>
    <xf numFmtId="0" fontId="40" fillId="3" borderId="19" xfId="0" applyFont="1" applyFill="1" applyBorder="1" applyAlignment="1" applyProtection="1">
      <alignment horizontal="justify" vertical="center" wrapText="1"/>
      <protection locked="0"/>
    </xf>
    <xf numFmtId="0" fontId="1" fillId="0" borderId="19" xfId="0" applyFont="1" applyBorder="1" applyAlignment="1">
      <alignment horizontal="justify" vertical="center"/>
    </xf>
    <xf numFmtId="0" fontId="1" fillId="0" borderId="19" xfId="0" applyFont="1" applyBorder="1" applyAlignment="1">
      <alignment vertical="center"/>
    </xf>
    <xf numFmtId="0" fontId="53" fillId="0" borderId="0" xfId="0" applyFont="1" applyAlignment="1" applyProtection="1">
      <alignment vertical="center" wrapText="1" readingOrder="1"/>
      <protection hidden="1"/>
    </xf>
    <xf numFmtId="0" fontId="54" fillId="0" borderId="0" xfId="0" applyFont="1" applyAlignment="1">
      <alignment horizontal="center" vertical="center" wrapText="1"/>
    </xf>
    <xf numFmtId="0" fontId="52" fillId="16" borderId="0" xfId="0" applyFont="1" applyFill="1" applyAlignment="1" applyProtection="1">
      <alignment wrapText="1" readingOrder="1"/>
      <protection hidden="1"/>
    </xf>
    <xf numFmtId="0" fontId="52" fillId="9" borderId="0" xfId="0" applyFont="1" applyFill="1" applyAlignment="1" applyProtection="1">
      <alignment wrapText="1" readingOrder="1"/>
      <protection hidden="1"/>
    </xf>
    <xf numFmtId="0" fontId="52" fillId="13" borderId="0" xfId="0" applyFont="1" applyFill="1" applyAlignment="1" applyProtection="1">
      <alignment wrapText="1" readingOrder="1"/>
      <protection hidden="1"/>
    </xf>
    <xf numFmtId="0" fontId="52" fillId="7" borderId="0" xfId="0" applyFont="1" applyFill="1" applyAlignment="1" applyProtection="1">
      <alignment wrapText="1" readingOrder="1"/>
      <protection hidden="1"/>
    </xf>
    <xf numFmtId="0" fontId="52" fillId="16" borderId="3" xfId="0" applyFont="1" applyFill="1" applyBorder="1" applyAlignment="1" applyProtection="1">
      <alignment wrapText="1" readingOrder="1"/>
      <protection hidden="1"/>
    </xf>
    <xf numFmtId="0" fontId="52" fillId="16" borderId="10" xfId="0" applyFont="1" applyFill="1" applyBorder="1" applyAlignment="1" applyProtection="1">
      <alignment wrapText="1" readingOrder="1"/>
      <protection hidden="1"/>
    </xf>
    <xf numFmtId="0" fontId="52" fillId="16" borderId="4" xfId="0" applyFont="1" applyFill="1" applyBorder="1" applyAlignment="1" applyProtection="1">
      <alignment wrapText="1" readingOrder="1"/>
      <protection hidden="1"/>
    </xf>
    <xf numFmtId="0" fontId="52" fillId="16" borderId="5" xfId="0" applyFont="1" applyFill="1" applyBorder="1" applyAlignment="1" applyProtection="1">
      <alignment wrapText="1" readingOrder="1"/>
      <protection hidden="1"/>
    </xf>
    <xf numFmtId="0" fontId="52" fillId="16" borderId="6" xfId="0" applyFont="1" applyFill="1" applyBorder="1" applyAlignment="1" applyProtection="1">
      <alignment wrapText="1" readingOrder="1"/>
      <protection hidden="1"/>
    </xf>
    <xf numFmtId="0" fontId="52" fillId="16" borderId="7" xfId="0" applyFont="1" applyFill="1" applyBorder="1" applyAlignment="1" applyProtection="1">
      <alignment wrapText="1" readingOrder="1"/>
      <protection hidden="1"/>
    </xf>
    <xf numFmtId="0" fontId="52" fillId="16" borderId="9" xfId="0" applyFont="1" applyFill="1" applyBorder="1" applyAlignment="1" applyProtection="1">
      <alignment wrapText="1" readingOrder="1"/>
      <protection hidden="1"/>
    </xf>
    <xf numFmtId="0" fontId="52" fillId="16" borderId="8" xfId="0" applyFont="1" applyFill="1" applyBorder="1" applyAlignment="1" applyProtection="1">
      <alignment wrapText="1" readingOrder="1"/>
      <protection hidden="1"/>
    </xf>
    <xf numFmtId="0" fontId="52" fillId="13" borderId="3" xfId="0" applyFont="1" applyFill="1" applyBorder="1" applyAlignment="1" applyProtection="1">
      <alignment wrapText="1" readingOrder="1"/>
      <protection hidden="1"/>
    </xf>
    <xf numFmtId="0" fontId="52" fillId="13" borderId="10" xfId="0" applyFont="1" applyFill="1" applyBorder="1" applyAlignment="1" applyProtection="1">
      <alignment wrapText="1" readingOrder="1"/>
      <protection hidden="1"/>
    </xf>
    <xf numFmtId="0" fontId="52" fillId="13" borderId="4" xfId="0" applyFont="1" applyFill="1" applyBorder="1" applyAlignment="1" applyProtection="1">
      <alignment wrapText="1" readingOrder="1"/>
      <protection hidden="1"/>
    </xf>
    <xf numFmtId="0" fontId="52" fillId="13" borderId="5" xfId="0" applyFont="1" applyFill="1" applyBorder="1" applyAlignment="1" applyProtection="1">
      <alignment wrapText="1" readingOrder="1"/>
      <protection hidden="1"/>
    </xf>
    <xf numFmtId="0" fontId="52" fillId="13" borderId="6" xfId="0" applyFont="1" applyFill="1" applyBorder="1" applyAlignment="1" applyProtection="1">
      <alignment wrapText="1" readingOrder="1"/>
      <protection hidden="1"/>
    </xf>
    <xf numFmtId="0" fontId="52" fillId="13" borderId="7" xfId="0" applyFont="1" applyFill="1" applyBorder="1" applyAlignment="1" applyProtection="1">
      <alignment wrapText="1" readingOrder="1"/>
      <protection hidden="1"/>
    </xf>
    <xf numFmtId="0" fontId="52" fillId="13" borderId="9" xfId="0" applyFont="1" applyFill="1" applyBorder="1" applyAlignment="1" applyProtection="1">
      <alignment wrapText="1" readingOrder="1"/>
      <protection hidden="1"/>
    </xf>
    <xf numFmtId="0" fontId="52" fillId="13" borderId="8" xfId="0" applyFont="1" applyFill="1" applyBorder="1" applyAlignment="1" applyProtection="1">
      <alignment wrapText="1" readingOrder="1"/>
      <protection hidden="1"/>
    </xf>
    <xf numFmtId="0" fontId="52" fillId="7" borderId="3" xfId="0" applyFont="1" applyFill="1" applyBorder="1" applyAlignment="1" applyProtection="1">
      <alignment wrapText="1" readingOrder="1"/>
      <protection hidden="1"/>
    </xf>
    <xf numFmtId="0" fontId="52" fillId="7" borderId="10" xfId="0" applyFont="1" applyFill="1" applyBorder="1" applyAlignment="1" applyProtection="1">
      <alignment wrapText="1" readingOrder="1"/>
      <protection hidden="1"/>
    </xf>
    <xf numFmtId="0" fontId="52" fillId="7" borderId="5" xfId="0" applyFont="1" applyFill="1" applyBorder="1" applyAlignment="1" applyProtection="1">
      <alignment wrapText="1" readingOrder="1"/>
      <protection hidden="1"/>
    </xf>
    <xf numFmtId="0" fontId="52" fillId="7" borderId="7" xfId="0" applyFont="1" applyFill="1" applyBorder="1" applyAlignment="1" applyProtection="1">
      <alignment wrapText="1" readingOrder="1"/>
      <protection hidden="1"/>
    </xf>
    <xf numFmtId="0" fontId="52" fillId="7" borderId="9" xfId="0" applyFont="1" applyFill="1" applyBorder="1" applyAlignment="1" applyProtection="1">
      <alignment wrapText="1" readingOrder="1"/>
      <protection hidden="1"/>
    </xf>
    <xf numFmtId="0" fontId="52" fillId="9" borderId="10" xfId="0" applyFont="1" applyFill="1" applyBorder="1" applyAlignment="1" applyProtection="1">
      <alignment wrapText="1" readingOrder="1"/>
      <protection hidden="1"/>
    </xf>
    <xf numFmtId="0" fontId="52" fillId="9" borderId="4" xfId="0" applyFont="1" applyFill="1" applyBorder="1" applyAlignment="1" applyProtection="1">
      <alignment wrapText="1" readingOrder="1"/>
      <protection hidden="1"/>
    </xf>
    <xf numFmtId="0" fontId="52" fillId="9" borderId="6" xfId="0" applyFont="1" applyFill="1" applyBorder="1" applyAlignment="1" applyProtection="1">
      <alignment wrapText="1" readingOrder="1"/>
      <protection hidden="1"/>
    </xf>
    <xf numFmtId="0" fontId="52" fillId="9" borderId="9" xfId="0" applyFont="1" applyFill="1" applyBorder="1" applyAlignment="1" applyProtection="1">
      <alignment wrapText="1" readingOrder="1"/>
      <protection hidden="1"/>
    </xf>
    <xf numFmtId="0" fontId="52" fillId="9" borderId="8" xfId="0" applyFont="1" applyFill="1" applyBorder="1" applyAlignment="1" applyProtection="1">
      <alignment wrapText="1" readingOrder="1"/>
      <protection hidden="1"/>
    </xf>
    <xf numFmtId="0" fontId="52" fillId="9" borderId="3" xfId="0" applyFont="1" applyFill="1" applyBorder="1" applyAlignment="1" applyProtection="1">
      <alignment wrapText="1" readingOrder="1"/>
      <protection hidden="1"/>
    </xf>
    <xf numFmtId="0" fontId="52" fillId="9" borderId="5" xfId="0" applyFont="1" applyFill="1" applyBorder="1" applyAlignment="1" applyProtection="1">
      <alignment wrapText="1" readingOrder="1"/>
      <protection hidden="1"/>
    </xf>
    <xf numFmtId="0" fontId="52" fillId="9" borderId="7" xfId="0" applyFont="1" applyFill="1" applyBorder="1" applyAlignment="1" applyProtection="1">
      <alignment wrapText="1" readingOrder="1"/>
      <protection hidden="1"/>
    </xf>
    <xf numFmtId="0" fontId="6" fillId="0" borderId="19" xfId="0" applyFont="1" applyBorder="1" applyAlignment="1">
      <alignment horizontal="center" vertical="center"/>
    </xf>
    <xf numFmtId="0" fontId="6" fillId="0" borderId="19" xfId="0" applyFont="1" applyBorder="1" applyAlignment="1">
      <alignment horizontal="center" vertical="center" wrapText="1"/>
    </xf>
    <xf numFmtId="14" fontId="6" fillId="3" borderId="19" xfId="0" applyNumberFormat="1" applyFont="1" applyFill="1" applyBorder="1" applyAlignment="1" applyProtection="1">
      <alignment horizontal="center" vertical="center" wrapText="1"/>
      <protection locked="0"/>
    </xf>
    <xf numFmtId="0" fontId="6" fillId="3" borderId="19" xfId="0" applyFont="1" applyFill="1" applyBorder="1" applyAlignment="1" applyProtection="1">
      <alignment horizontal="center" vertical="center" wrapText="1"/>
      <protection locked="0"/>
    </xf>
    <xf numFmtId="0" fontId="6" fillId="3" borderId="19" xfId="0" applyFont="1" applyFill="1" applyBorder="1" applyAlignment="1" applyProtection="1">
      <alignment horizontal="justify" vertical="center"/>
      <protection locked="0"/>
    </xf>
    <xf numFmtId="0" fontId="6" fillId="3" borderId="19" xfId="0" applyFont="1" applyFill="1" applyBorder="1" applyAlignment="1" applyProtection="1">
      <alignment horizontal="left" vertical="center" wrapText="1"/>
      <protection locked="0"/>
    </xf>
    <xf numFmtId="0" fontId="6" fillId="3" borderId="19" xfId="0" applyFont="1" applyFill="1" applyBorder="1" applyAlignment="1">
      <alignment horizontal="justify" vertical="center" wrapText="1"/>
    </xf>
    <xf numFmtId="9" fontId="6" fillId="0" borderId="19" xfId="0" applyNumberFormat="1" applyFont="1" applyBorder="1" applyAlignment="1" applyProtection="1">
      <alignment horizontal="center" vertical="center" wrapText="1"/>
      <protection hidden="1"/>
    </xf>
    <xf numFmtId="0" fontId="4" fillId="5" borderId="80" xfId="0" applyFont="1" applyFill="1" applyBorder="1" applyAlignment="1">
      <alignment vertical="center"/>
    </xf>
    <xf numFmtId="0" fontId="4" fillId="5" borderId="81" xfId="0" applyFont="1" applyFill="1" applyBorder="1" applyAlignment="1">
      <alignment vertical="center" wrapText="1"/>
    </xf>
    <xf numFmtId="0" fontId="1" fillId="0" borderId="19" xfId="0" applyFont="1" applyBorder="1" applyAlignment="1" applyProtection="1">
      <alignment horizontal="center" vertical="center"/>
      <protection locked="0"/>
    </xf>
    <xf numFmtId="0" fontId="1" fillId="3" borderId="78" xfId="0" applyFont="1" applyFill="1" applyBorder="1" applyAlignment="1">
      <alignment horizontal="center" vertical="center" wrapText="1"/>
    </xf>
    <xf numFmtId="14" fontId="1" fillId="3" borderId="78" xfId="0" applyNumberFormat="1" applyFont="1" applyFill="1" applyBorder="1" applyAlignment="1">
      <alignment horizontal="center" vertical="center" wrapText="1"/>
    </xf>
    <xf numFmtId="14" fontId="1" fillId="0" borderId="78" xfId="0" applyNumberFormat="1" applyFont="1" applyBorder="1" applyAlignment="1" applyProtection="1">
      <alignment horizontal="center" vertical="center" wrapText="1"/>
      <protection locked="0"/>
    </xf>
    <xf numFmtId="14" fontId="1" fillId="0" borderId="19" xfId="0" applyNumberFormat="1" applyFont="1" applyBorder="1" applyAlignment="1" applyProtection="1">
      <alignment horizontal="center" vertical="center"/>
      <protection locked="0"/>
    </xf>
    <xf numFmtId="0" fontId="6" fillId="3" borderId="19" xfId="0" applyFont="1" applyFill="1" applyBorder="1" applyAlignment="1" applyProtection="1">
      <alignment horizontal="center" vertical="center"/>
      <protection locked="0"/>
    </xf>
    <xf numFmtId="0" fontId="1" fillId="0" borderId="78" xfId="0" applyFont="1" applyBorder="1" applyAlignment="1" applyProtection="1">
      <alignment horizontal="justify" vertical="center" wrapText="1"/>
      <protection locked="0"/>
    </xf>
    <xf numFmtId="14" fontId="1" fillId="0" borderId="78" xfId="0" applyNumberFormat="1" applyFont="1" applyBorder="1" applyAlignment="1" applyProtection="1">
      <alignment horizontal="center" vertical="center"/>
      <protection locked="0"/>
    </xf>
    <xf numFmtId="0" fontId="6" fillId="3" borderId="20" xfId="0" applyFont="1" applyFill="1" applyBorder="1" applyAlignment="1" applyProtection="1">
      <alignment horizontal="center" vertical="center" wrapText="1"/>
      <protection locked="0"/>
    </xf>
    <xf numFmtId="0" fontId="1" fillId="0" borderId="19" xfId="0" applyFont="1" applyBorder="1"/>
    <xf numFmtId="14" fontId="6" fillId="3" borderId="19" xfId="0" applyNumberFormat="1" applyFont="1" applyFill="1" applyBorder="1" applyAlignment="1" applyProtection="1">
      <alignment wrapText="1"/>
      <protection locked="0"/>
    </xf>
    <xf numFmtId="0" fontId="1" fillId="0" borderId="78" xfId="0" applyFont="1" applyBorder="1" applyAlignment="1" applyProtection="1">
      <alignment horizontal="center" vertical="center" wrapText="1"/>
      <protection locked="0"/>
    </xf>
    <xf numFmtId="0" fontId="45" fillId="3" borderId="54" xfId="0" applyFont="1" applyFill="1" applyBorder="1" applyAlignment="1">
      <alignment horizontal="left" vertical="center" wrapText="1"/>
    </xf>
    <xf numFmtId="0" fontId="45" fillId="3" borderId="55" xfId="0" applyFont="1" applyFill="1" applyBorder="1" applyAlignment="1">
      <alignment horizontal="left" vertical="center" wrapText="1"/>
    </xf>
    <xf numFmtId="0" fontId="46" fillId="3" borderId="47" xfId="1" applyFont="1" applyFill="1" applyBorder="1" applyAlignment="1">
      <alignment horizontal="justify" vertical="center" wrapText="1"/>
    </xf>
    <xf numFmtId="0" fontId="46" fillId="3" borderId="48" xfId="1" applyFont="1" applyFill="1" applyBorder="1" applyAlignment="1">
      <alignment horizontal="justify" vertical="center" wrapText="1"/>
    </xf>
    <xf numFmtId="0" fontId="45" fillId="3" borderId="56" xfId="0" applyFont="1" applyFill="1" applyBorder="1" applyAlignment="1">
      <alignment horizontal="left" vertical="center" wrapText="1"/>
    </xf>
    <xf numFmtId="0" fontId="45" fillId="3" borderId="57" xfId="0" applyFont="1" applyFill="1" applyBorder="1" applyAlignment="1">
      <alignment horizontal="left" vertical="center" wrapText="1"/>
    </xf>
    <xf numFmtId="0" fontId="46" fillId="3" borderId="49" xfId="0" applyFont="1" applyFill="1" applyBorder="1" applyAlignment="1">
      <alignment horizontal="justify" vertical="center" wrapText="1"/>
    </xf>
    <xf numFmtId="0" fontId="46" fillId="3" borderId="50" xfId="0" applyFont="1" applyFill="1" applyBorder="1" applyAlignment="1">
      <alignment horizontal="justify" vertical="center" wrapText="1"/>
    </xf>
    <xf numFmtId="0" fontId="45" fillId="3" borderId="45" xfId="0" applyFont="1" applyFill="1" applyBorder="1" applyAlignment="1">
      <alignment horizontal="left" vertical="center" wrapText="1"/>
    </xf>
    <xf numFmtId="0" fontId="45" fillId="3" borderId="46" xfId="0" applyFont="1" applyFill="1" applyBorder="1" applyAlignment="1">
      <alignment horizontal="left" vertical="center" wrapText="1"/>
    </xf>
    <xf numFmtId="0" fontId="45" fillId="3" borderId="72" xfId="2" applyFont="1" applyFill="1" applyBorder="1" applyAlignment="1">
      <alignment horizontal="left" vertical="top" wrapText="1" readingOrder="1"/>
    </xf>
    <xf numFmtId="0" fontId="45" fillId="3" borderId="42" xfId="2" applyFont="1" applyFill="1" applyBorder="1" applyAlignment="1">
      <alignment horizontal="left" vertical="top" wrapText="1" readingOrder="1"/>
    </xf>
    <xf numFmtId="0" fontId="46" fillId="3" borderId="73" xfId="1" applyFont="1" applyFill="1" applyBorder="1" applyAlignment="1">
      <alignment horizontal="justify" vertical="center" wrapText="1"/>
    </xf>
    <xf numFmtId="0" fontId="46" fillId="3" borderId="64" xfId="1" applyFont="1" applyFill="1" applyBorder="1" applyAlignment="1">
      <alignment horizontal="justify" vertical="center" wrapText="1"/>
    </xf>
    <xf numFmtId="0" fontId="46" fillId="3" borderId="43" xfId="1" applyFont="1" applyFill="1" applyBorder="1" applyAlignment="1">
      <alignment horizontal="justify" vertical="center" wrapText="1"/>
    </xf>
    <xf numFmtId="0" fontId="46" fillId="3" borderId="44" xfId="1" applyFont="1" applyFill="1" applyBorder="1" applyAlignment="1">
      <alignment horizontal="justify" vertical="center" wrapText="1"/>
    </xf>
    <xf numFmtId="0" fontId="45" fillId="3" borderId="74" xfId="2" applyFont="1" applyFill="1" applyBorder="1" applyAlignment="1">
      <alignment horizontal="left" vertical="top" wrapText="1" readingOrder="1"/>
    </xf>
    <xf numFmtId="0" fontId="45" fillId="3" borderId="75" xfId="2" applyFont="1" applyFill="1" applyBorder="1" applyAlignment="1">
      <alignment horizontal="left" vertical="top" wrapText="1" readingOrder="1"/>
    </xf>
    <xf numFmtId="0" fontId="46" fillId="3" borderId="63" xfId="1" applyFont="1" applyFill="1" applyBorder="1" applyAlignment="1">
      <alignment horizontal="justify" vertical="center" wrapText="1"/>
    </xf>
    <xf numFmtId="0" fontId="45" fillId="3" borderId="76" xfId="2" applyFont="1" applyFill="1" applyBorder="1" applyAlignment="1">
      <alignment horizontal="left" vertical="top" wrapText="1" readingOrder="1"/>
    </xf>
    <xf numFmtId="0" fontId="45" fillId="3" borderId="77" xfId="2" applyFont="1" applyFill="1" applyBorder="1" applyAlignment="1">
      <alignment horizontal="left" vertical="top" wrapText="1" readingOrder="1"/>
    </xf>
    <xf numFmtId="0" fontId="46" fillId="3" borderId="77" xfId="1" applyFont="1" applyFill="1" applyBorder="1" applyAlignment="1">
      <alignment horizontal="justify" vertical="center" wrapText="1"/>
    </xf>
    <xf numFmtId="0" fontId="46" fillId="3" borderId="65" xfId="1" applyFont="1" applyFill="1" applyBorder="1" applyAlignment="1">
      <alignment horizontal="justify" vertical="center" wrapText="1"/>
    </xf>
    <xf numFmtId="0" fontId="44" fillId="3" borderId="5" xfId="1" quotePrefix="1" applyFont="1" applyFill="1" applyBorder="1" applyAlignment="1">
      <alignment horizontal="center" vertical="top" wrapText="1"/>
    </xf>
    <xf numFmtId="0" fontId="44" fillId="3" borderId="0" xfId="1" quotePrefix="1" applyFont="1" applyFill="1" applyAlignment="1">
      <alignment horizontal="center" vertical="top" wrapText="1"/>
    </xf>
    <xf numFmtId="0" fontId="44" fillId="3" borderId="60" xfId="1" quotePrefix="1" applyFont="1" applyFill="1" applyBorder="1" applyAlignment="1">
      <alignment horizontal="center" vertical="top" wrapText="1"/>
    </xf>
    <xf numFmtId="0" fontId="45" fillId="15" borderId="67" xfId="2" applyFont="1" applyFill="1" applyBorder="1" applyAlignment="1">
      <alignment horizontal="center" vertical="center" wrapText="1"/>
    </xf>
    <xf numFmtId="0" fontId="45" fillId="15" borderId="62" xfId="2" applyFont="1" applyFill="1" applyBorder="1" applyAlignment="1">
      <alignment horizontal="center" vertical="center" wrapText="1"/>
    </xf>
    <xf numFmtId="0" fontId="45" fillId="15" borderId="40" xfId="1" applyFont="1" applyFill="1" applyBorder="1" applyAlignment="1">
      <alignment horizontal="center" vertical="center"/>
    </xf>
    <xf numFmtId="0" fontId="45" fillId="15" borderId="41" xfId="1" applyFont="1" applyFill="1" applyBorder="1" applyAlignment="1">
      <alignment horizontal="center" vertical="center"/>
    </xf>
    <xf numFmtId="0" fontId="45" fillId="3" borderId="68" xfId="2" applyFont="1" applyFill="1" applyBorder="1" applyAlignment="1">
      <alignment horizontal="left" vertical="top" wrapText="1" readingOrder="1"/>
    </xf>
    <xf numFmtId="0" fontId="45" fillId="3" borderId="69" xfId="2" applyFont="1" applyFill="1" applyBorder="1" applyAlignment="1">
      <alignment horizontal="left" vertical="top" wrapText="1" readingOrder="1"/>
    </xf>
    <xf numFmtId="0" fontId="46" fillId="3" borderId="70" xfId="1" applyFont="1" applyFill="1" applyBorder="1" applyAlignment="1">
      <alignment horizontal="justify" vertical="center" wrapText="1"/>
    </xf>
    <xf numFmtId="0" fontId="46" fillId="3" borderId="71" xfId="1" applyFont="1" applyFill="1" applyBorder="1" applyAlignment="1">
      <alignment horizontal="justify" vertical="center" wrapText="1"/>
    </xf>
    <xf numFmtId="0" fontId="45" fillId="15" borderId="61" xfId="2" applyFont="1" applyFill="1" applyBorder="1" applyAlignment="1">
      <alignment horizontal="center" vertical="center" wrapText="1"/>
    </xf>
    <xf numFmtId="0" fontId="45" fillId="15" borderId="67" xfId="1" applyFont="1" applyFill="1" applyBorder="1" applyAlignment="1">
      <alignment horizontal="center" vertical="center"/>
    </xf>
    <xf numFmtId="0" fontId="41" fillId="15" borderId="34" xfId="1" applyFont="1" applyFill="1" applyBorder="1" applyAlignment="1">
      <alignment horizontal="center" vertical="center" wrapText="1"/>
    </xf>
    <xf numFmtId="0" fontId="41" fillId="15" borderId="35" xfId="1" applyFont="1" applyFill="1" applyBorder="1" applyAlignment="1">
      <alignment horizontal="center" vertical="center" wrapText="1"/>
    </xf>
    <xf numFmtId="0" fontId="41" fillId="15" borderId="36" xfId="1" applyFont="1" applyFill="1" applyBorder="1" applyAlignment="1">
      <alignment horizontal="center" vertical="center" wrapText="1"/>
    </xf>
    <xf numFmtId="0" fontId="40" fillId="0" borderId="5" xfId="1" quotePrefix="1" applyFont="1" applyBorder="1" applyAlignment="1">
      <alignment horizontal="left" vertical="center" wrapText="1"/>
    </xf>
    <xf numFmtId="0" fontId="40" fillId="0" borderId="0" xfId="1" quotePrefix="1" applyFont="1" applyAlignment="1">
      <alignment horizontal="left" vertical="center" wrapText="1"/>
    </xf>
    <xf numFmtId="0" fontId="40" fillId="0" borderId="6" xfId="1" quotePrefix="1" applyFont="1" applyBorder="1" applyAlignment="1">
      <alignment horizontal="left" vertical="center" wrapText="1"/>
    </xf>
    <xf numFmtId="0" fontId="40" fillId="0" borderId="51" xfId="1" quotePrefix="1" applyFont="1" applyBorder="1" applyAlignment="1">
      <alignment horizontal="left" vertical="center" wrapText="1"/>
    </xf>
    <xf numFmtId="0" fontId="40" fillId="0" borderId="52" xfId="1" quotePrefix="1" applyFont="1" applyBorder="1" applyAlignment="1">
      <alignment horizontal="left" vertical="center" wrapText="1"/>
    </xf>
    <xf numFmtId="0" fontId="40" fillId="0" borderId="53" xfId="1" quotePrefix="1" applyFont="1" applyBorder="1" applyAlignment="1">
      <alignment horizontal="left" vertical="center" wrapText="1"/>
    </xf>
    <xf numFmtId="0" fontId="42" fillId="3" borderId="38" xfId="1" quotePrefix="1" applyFont="1" applyFill="1" applyBorder="1" applyAlignment="1">
      <alignment horizontal="left" vertical="top" wrapText="1"/>
    </xf>
    <xf numFmtId="0" fontId="43" fillId="3" borderId="38" xfId="1" quotePrefix="1" applyFont="1" applyFill="1" applyBorder="1" applyAlignment="1">
      <alignment horizontal="left" vertical="top" wrapText="1"/>
    </xf>
    <xf numFmtId="0" fontId="43" fillId="3" borderId="58" xfId="1" quotePrefix="1" applyFont="1" applyFill="1" applyBorder="1" applyAlignment="1">
      <alignment horizontal="left" vertical="top" wrapText="1"/>
    </xf>
    <xf numFmtId="0" fontId="2" fillId="3" borderId="52" xfId="1" quotePrefix="1" applyFont="1" applyFill="1" applyBorder="1" applyAlignment="1">
      <alignment horizontal="justify" vertical="center" wrapText="1"/>
    </xf>
    <xf numFmtId="0" fontId="2" fillId="3" borderId="59" xfId="1" quotePrefix="1" applyFont="1" applyFill="1" applyBorder="1" applyAlignment="1">
      <alignment horizontal="justify" vertical="center" wrapText="1"/>
    </xf>
    <xf numFmtId="0" fontId="40" fillId="3" borderId="0" xfId="1" quotePrefix="1" applyFont="1" applyFill="1" applyAlignment="1">
      <alignment horizontal="left" vertical="top" wrapText="1"/>
    </xf>
    <xf numFmtId="0" fontId="40" fillId="3" borderId="60" xfId="1" quotePrefix="1" applyFont="1" applyFill="1" applyBorder="1" applyAlignment="1">
      <alignment horizontal="left" vertical="top" wrapText="1"/>
    </xf>
    <xf numFmtId="0" fontId="49" fillId="3" borderId="19" xfId="0" applyFont="1" applyFill="1" applyBorder="1" applyAlignment="1">
      <alignment horizontal="left" vertical="center"/>
    </xf>
    <xf numFmtId="0" fontId="44" fillId="3" borderId="19" xfId="0" applyFont="1" applyFill="1" applyBorder="1" applyAlignment="1">
      <alignment horizontal="left" vertical="center"/>
    </xf>
    <xf numFmtId="0" fontId="56" fillId="3" borderId="19" xfId="0" applyFont="1" applyFill="1" applyBorder="1" applyAlignment="1">
      <alignment horizontal="left" vertical="center"/>
    </xf>
    <xf numFmtId="0" fontId="4" fillId="5" borderId="80" xfId="0" applyFont="1" applyFill="1" applyBorder="1" applyAlignment="1">
      <alignment horizontal="center" vertical="center"/>
    </xf>
    <xf numFmtId="0" fontId="4" fillId="5" borderId="63" xfId="0" applyFont="1" applyFill="1" applyBorder="1" applyAlignment="1">
      <alignment horizontal="center" vertical="center"/>
    </xf>
    <xf numFmtId="0" fontId="4" fillId="5" borderId="81" xfId="0" applyFont="1" applyFill="1" applyBorder="1" applyAlignment="1">
      <alignment horizontal="center" vertical="center"/>
    </xf>
    <xf numFmtId="0" fontId="4" fillId="4" borderId="80" xfId="0" applyFont="1" applyFill="1" applyBorder="1" applyAlignment="1">
      <alignment horizontal="center" vertical="center"/>
    </xf>
    <xf numFmtId="0" fontId="4" fillId="4" borderId="63" xfId="0" applyFont="1" applyFill="1" applyBorder="1" applyAlignment="1">
      <alignment horizontal="center" vertical="center"/>
    </xf>
    <xf numFmtId="0" fontId="4" fillId="17" borderId="80" xfId="0" applyFont="1" applyFill="1" applyBorder="1" applyAlignment="1">
      <alignment horizontal="center" vertical="center"/>
    </xf>
    <xf numFmtId="0" fontId="4" fillId="17" borderId="81" xfId="0" applyFont="1" applyFill="1" applyBorder="1" applyAlignment="1">
      <alignment horizontal="center" vertical="center"/>
    </xf>
    <xf numFmtId="0" fontId="49" fillId="3" borderId="19" xfId="0" applyFont="1" applyFill="1" applyBorder="1" applyAlignment="1">
      <alignment horizontal="center" vertical="center" wrapText="1"/>
    </xf>
    <xf numFmtId="0" fontId="49" fillId="3" borderId="78" xfId="0" applyFont="1" applyFill="1" applyBorder="1" applyAlignment="1">
      <alignment horizontal="center" vertical="center" wrapText="1"/>
    </xf>
    <xf numFmtId="0" fontId="49" fillId="3" borderId="20" xfId="0" applyFont="1" applyFill="1" applyBorder="1" applyAlignment="1">
      <alignment horizontal="center" vertical="center" wrapText="1"/>
    </xf>
    <xf numFmtId="0" fontId="34" fillId="3" borderId="82" xfId="0" applyFont="1" applyFill="1" applyBorder="1" applyAlignment="1" applyProtection="1">
      <alignment horizontal="center" vertical="center" wrapText="1"/>
      <protection locked="0"/>
    </xf>
    <xf numFmtId="0" fontId="34" fillId="3" borderId="0" xfId="0" applyFont="1" applyFill="1" applyAlignment="1" applyProtection="1">
      <alignment horizontal="center" vertical="center" wrapText="1"/>
      <protection locked="0"/>
    </xf>
    <xf numFmtId="0" fontId="34" fillId="3" borderId="60" xfId="0" applyFont="1" applyFill="1" applyBorder="1" applyAlignment="1" applyProtection="1">
      <alignment horizontal="center" vertical="center" wrapText="1"/>
      <protection locked="0"/>
    </xf>
    <xf numFmtId="0" fontId="34" fillId="3" borderId="83" xfId="0" applyFont="1" applyFill="1" applyBorder="1" applyAlignment="1" applyProtection="1">
      <alignment horizontal="center" vertical="center" wrapText="1"/>
      <protection locked="0"/>
    </xf>
    <xf numFmtId="0" fontId="34" fillId="3" borderId="52" xfId="0" applyFont="1" applyFill="1" applyBorder="1" applyAlignment="1" applyProtection="1">
      <alignment horizontal="center" vertical="center" wrapText="1"/>
      <protection locked="0"/>
    </xf>
    <xf numFmtId="0" fontId="34" fillId="3" borderId="59" xfId="0" applyFont="1" applyFill="1" applyBorder="1" applyAlignment="1" applyProtection="1">
      <alignment horizontal="center" vertical="center" wrapText="1"/>
      <protection locked="0"/>
    </xf>
    <xf numFmtId="0" fontId="49" fillId="3" borderId="19" xfId="0" applyFont="1" applyFill="1" applyBorder="1" applyAlignment="1">
      <alignment horizontal="center" vertical="center" textRotation="90" wrapText="1"/>
    </xf>
    <xf numFmtId="0" fontId="1" fillId="0" borderId="19" xfId="0" applyFont="1" applyBorder="1" applyAlignment="1" applyProtection="1">
      <alignment horizontal="center" vertical="center"/>
      <protection locked="0"/>
    </xf>
    <xf numFmtId="0" fontId="4" fillId="0" borderId="19" xfId="0"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locked="0"/>
    </xf>
    <xf numFmtId="9" fontId="1" fillId="0" borderId="78" xfId="0" applyNumberFormat="1" applyFont="1" applyBorder="1" applyAlignment="1" applyProtection="1">
      <alignment horizontal="center" vertical="center" wrapText="1"/>
      <protection hidden="1"/>
    </xf>
    <xf numFmtId="9" fontId="1" fillId="0" borderId="79" xfId="0" applyNumberFormat="1" applyFont="1" applyBorder="1" applyAlignment="1" applyProtection="1">
      <alignment horizontal="center" vertical="center" wrapText="1"/>
      <protection hidden="1"/>
    </xf>
    <xf numFmtId="9" fontId="1" fillId="0" borderId="20" xfId="0" applyNumberFormat="1" applyFont="1" applyBorder="1" applyAlignment="1" applyProtection="1">
      <alignment horizontal="center" vertical="center" wrapText="1"/>
      <protection hidden="1"/>
    </xf>
    <xf numFmtId="0" fontId="4" fillId="0" borderId="19" xfId="0" applyFont="1" applyBorder="1" applyAlignment="1" applyProtection="1">
      <alignment horizontal="center" vertical="center"/>
      <protection hidden="1"/>
    </xf>
    <xf numFmtId="0" fontId="1" fillId="0" borderId="19" xfId="0" applyFont="1" applyBorder="1" applyAlignment="1">
      <alignment horizontal="center" vertical="center"/>
    </xf>
    <xf numFmtId="0" fontId="1" fillId="0" borderId="19" xfId="0" applyFont="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6" fillId="3" borderId="19" xfId="0" applyFont="1" applyFill="1" applyBorder="1" applyAlignment="1">
      <alignment horizontal="center" vertical="center"/>
    </xf>
    <xf numFmtId="0" fontId="6" fillId="0" borderId="19" xfId="0" applyFont="1" applyBorder="1" applyAlignment="1" applyProtection="1">
      <alignment horizontal="center" vertical="center" wrapText="1"/>
      <protection locked="0"/>
    </xf>
    <xf numFmtId="0" fontId="40" fillId="0" borderId="19" xfId="0" applyFont="1" applyBorder="1" applyAlignment="1" applyProtection="1">
      <alignment horizontal="center" vertical="center" wrapText="1"/>
      <protection locked="0"/>
    </xf>
    <xf numFmtId="0" fontId="6" fillId="4" borderId="19" xfId="0" applyFont="1" applyFill="1" applyBorder="1" applyAlignment="1">
      <alignment horizontal="center" vertical="center"/>
    </xf>
    <xf numFmtId="0" fontId="6" fillId="13" borderId="19" xfId="0" applyFont="1" applyFill="1" applyBorder="1" applyAlignment="1">
      <alignment horizontal="center" vertical="center"/>
    </xf>
    <xf numFmtId="9" fontId="6" fillId="0" borderId="19" xfId="0" applyNumberFormat="1" applyFont="1" applyBorder="1" applyAlignment="1" applyProtection="1">
      <alignment horizontal="center" vertical="center" wrapText="1"/>
      <protection locked="0"/>
    </xf>
    <xf numFmtId="9" fontId="6" fillId="0" borderId="78" xfId="0" applyNumberFormat="1" applyFont="1" applyBorder="1" applyAlignment="1" applyProtection="1">
      <alignment horizontal="center" vertical="center" wrapText="1"/>
      <protection hidden="1"/>
    </xf>
    <xf numFmtId="9" fontId="6" fillId="0" borderId="79" xfId="0" applyNumberFormat="1" applyFont="1" applyBorder="1" applyAlignment="1" applyProtection="1">
      <alignment horizontal="center" vertical="center" wrapText="1"/>
      <protection hidden="1"/>
    </xf>
    <xf numFmtId="9" fontId="6" fillId="0" borderId="20" xfId="0" applyNumberFormat="1" applyFont="1" applyBorder="1" applyAlignment="1" applyProtection="1">
      <alignment horizontal="center" vertical="center" wrapText="1"/>
      <protection hidden="1"/>
    </xf>
    <xf numFmtId="0" fontId="49" fillId="0" borderId="19" xfId="0" applyFont="1" applyBorder="1" applyAlignment="1" applyProtection="1">
      <alignment horizontal="center" vertical="center" wrapText="1"/>
      <protection hidden="1"/>
    </xf>
    <xf numFmtId="0" fontId="6" fillId="0" borderId="19" xfId="0" applyFont="1" applyBorder="1" applyAlignment="1" applyProtection="1">
      <alignment horizontal="center" vertical="center"/>
      <protection locked="0"/>
    </xf>
    <xf numFmtId="9" fontId="6" fillId="0" borderId="19" xfId="0" applyNumberFormat="1" applyFont="1" applyBorder="1" applyAlignment="1" applyProtection="1">
      <alignment horizontal="center" vertical="center" wrapText="1"/>
      <protection hidden="1"/>
    </xf>
    <xf numFmtId="0" fontId="6" fillId="0" borderId="78" xfId="0" applyFont="1" applyBorder="1" applyAlignment="1" applyProtection="1">
      <alignment horizontal="center" vertical="center" wrapText="1"/>
      <protection locked="0"/>
    </xf>
    <xf numFmtId="0" fontId="6" fillId="0" borderId="79" xfId="0" applyFont="1" applyBorder="1" applyAlignment="1" applyProtection="1">
      <alignment horizontal="center" vertical="center" wrapText="1"/>
      <protection locked="0"/>
    </xf>
    <xf numFmtId="0" fontId="6" fillId="0" borderId="20" xfId="0" applyFont="1" applyBorder="1" applyAlignment="1" applyProtection="1">
      <alignment horizontal="center" vertical="center" wrapText="1"/>
      <protection locked="0"/>
    </xf>
    <xf numFmtId="0" fontId="6" fillId="0" borderId="19" xfId="0" applyFont="1" applyBorder="1" applyAlignment="1">
      <alignment horizontal="center" vertical="center" wrapText="1"/>
    </xf>
    <xf numFmtId="0" fontId="6" fillId="0" borderId="19" xfId="0" applyFont="1" applyBorder="1" applyAlignment="1">
      <alignment horizontal="center" vertical="center"/>
    </xf>
    <xf numFmtId="0" fontId="40" fillId="0" borderId="19" xfId="0" applyFont="1" applyBorder="1" applyAlignment="1" applyProtection="1">
      <alignment horizontal="center" vertical="center"/>
      <protection locked="0"/>
    </xf>
    <xf numFmtId="0" fontId="6" fillId="3" borderId="19" xfId="0" applyFont="1" applyFill="1" applyBorder="1" applyAlignment="1" applyProtection="1">
      <alignment horizontal="center" vertical="center" wrapText="1"/>
      <protection locked="0"/>
    </xf>
    <xf numFmtId="0" fontId="40" fillId="3" borderId="19" xfId="0" applyFont="1" applyFill="1" applyBorder="1" applyAlignment="1" applyProtection="1">
      <alignment horizontal="center" vertical="center" wrapText="1"/>
      <protection locked="0"/>
    </xf>
    <xf numFmtId="0" fontId="49" fillId="0" borderId="19" xfId="0" applyFont="1" applyBorder="1" applyAlignment="1" applyProtection="1">
      <alignment horizontal="center" vertical="center"/>
      <protection hidden="1"/>
    </xf>
    <xf numFmtId="0" fontId="1" fillId="0" borderId="19" xfId="0" applyFont="1" applyBorder="1" applyAlignment="1">
      <alignment horizontal="left" vertical="center" wrapText="1"/>
    </xf>
    <xf numFmtId="0" fontId="49" fillId="13" borderId="78" xfId="0" applyFont="1" applyFill="1" applyBorder="1" applyAlignment="1">
      <alignment horizontal="center" vertical="center"/>
    </xf>
    <xf numFmtId="0" fontId="49" fillId="13" borderId="79" xfId="0" applyFont="1" applyFill="1" applyBorder="1" applyAlignment="1">
      <alignment horizontal="center" vertical="center"/>
    </xf>
    <xf numFmtId="0" fontId="49" fillId="13" borderId="20" xfId="0" applyFont="1" applyFill="1" applyBorder="1" applyAlignment="1">
      <alignment horizontal="center" vertical="center"/>
    </xf>
    <xf numFmtId="0" fontId="4" fillId="5" borderId="19" xfId="0" applyFont="1" applyFill="1" applyBorder="1" applyAlignment="1">
      <alignment horizontal="center" vertical="center"/>
    </xf>
    <xf numFmtId="0" fontId="40" fillId="0" borderId="78" xfId="0" applyFont="1" applyBorder="1" applyAlignment="1" applyProtection="1">
      <alignment horizontal="center" vertical="center" wrapText="1"/>
      <protection locked="0"/>
    </xf>
    <xf numFmtId="0" fontId="40" fillId="0" borderId="79" xfId="0" applyFont="1" applyBorder="1" applyAlignment="1" applyProtection="1">
      <alignment horizontal="center" vertical="center" wrapText="1"/>
      <protection locked="0"/>
    </xf>
    <xf numFmtId="0" fontId="40" fillId="0" borderId="20" xfId="0" applyFont="1" applyBorder="1" applyAlignment="1" applyProtection="1">
      <alignment horizontal="center" vertical="center" wrapText="1"/>
      <protection locked="0"/>
    </xf>
    <xf numFmtId="0" fontId="49" fillId="13" borderId="19" xfId="0" applyFont="1" applyFill="1" applyBorder="1" applyAlignment="1">
      <alignment horizontal="center" vertical="center"/>
    </xf>
    <xf numFmtId="0" fontId="49" fillId="3" borderId="19" xfId="0" applyFont="1" applyFill="1" applyBorder="1" applyAlignment="1">
      <alignment horizontal="center" vertical="center"/>
    </xf>
    <xf numFmtId="0" fontId="6" fillId="3" borderId="78" xfId="0" applyFont="1" applyFill="1" applyBorder="1" applyAlignment="1">
      <alignment horizontal="center" vertical="center"/>
    </xf>
    <xf numFmtId="0" fontId="6" fillId="3" borderId="79" xfId="0" applyFont="1" applyFill="1" applyBorder="1" applyAlignment="1">
      <alignment horizontal="center" vertical="center"/>
    </xf>
    <xf numFmtId="0" fontId="6" fillId="3" borderId="20" xfId="0" applyFont="1" applyFill="1" applyBorder="1" applyAlignment="1">
      <alignment horizontal="center" vertical="center"/>
    </xf>
    <xf numFmtId="0" fontId="49" fillId="0" borderId="78" xfId="0" applyFont="1" applyBorder="1" applyAlignment="1" applyProtection="1">
      <alignment horizontal="center" vertical="center" wrapText="1"/>
      <protection hidden="1"/>
    </xf>
    <xf numFmtId="0" fontId="49" fillId="0" borderId="79" xfId="0" applyFont="1" applyBorder="1" applyAlignment="1" applyProtection="1">
      <alignment horizontal="center" vertical="center" wrapText="1"/>
      <protection hidden="1"/>
    </xf>
    <xf numFmtId="0" fontId="49" fillId="0" borderId="20" xfId="0" applyFont="1" applyBorder="1" applyAlignment="1" applyProtection="1">
      <alignment horizontal="center" vertical="center" wrapText="1"/>
      <protection hidden="1"/>
    </xf>
    <xf numFmtId="0" fontId="49" fillId="0" borderId="78" xfId="0" applyFont="1" applyBorder="1" applyAlignment="1" applyProtection="1">
      <alignment horizontal="center" vertical="center"/>
      <protection hidden="1"/>
    </xf>
    <xf numFmtId="0" fontId="49" fillId="0" borderId="79" xfId="0" applyFont="1" applyBorder="1" applyAlignment="1" applyProtection="1">
      <alignment horizontal="center" vertical="center"/>
      <protection hidden="1"/>
    </xf>
    <xf numFmtId="0" fontId="49" fillId="0" borderId="20" xfId="0" applyFont="1" applyBorder="1" applyAlignment="1" applyProtection="1">
      <alignment horizontal="center" vertical="center"/>
      <protection hidden="1"/>
    </xf>
    <xf numFmtId="9" fontId="6" fillId="0" borderId="78" xfId="0" applyNumberFormat="1" applyFont="1" applyBorder="1" applyAlignment="1" applyProtection="1">
      <alignment horizontal="center" vertical="center" wrapText="1"/>
      <protection locked="0"/>
    </xf>
    <xf numFmtId="9" fontId="6" fillId="0" borderId="79" xfId="0" applyNumberFormat="1" applyFont="1" applyBorder="1" applyAlignment="1" applyProtection="1">
      <alignment horizontal="center" vertical="center" wrapText="1"/>
      <protection locked="0"/>
    </xf>
    <xf numFmtId="9" fontId="6" fillId="0" borderId="20" xfId="0" applyNumberFormat="1" applyFont="1" applyBorder="1" applyAlignment="1" applyProtection="1">
      <alignment horizontal="center" vertical="center" wrapText="1"/>
      <protection locked="0"/>
    </xf>
    <xf numFmtId="0" fontId="51" fillId="3" borderId="19" xfId="0" applyFont="1" applyFill="1" applyBorder="1" applyAlignment="1" applyProtection="1">
      <alignment horizontal="center" vertical="center" wrapText="1"/>
      <protection locked="0"/>
    </xf>
    <xf numFmtId="0" fontId="49" fillId="3" borderId="19" xfId="0" applyFont="1" applyFill="1" applyBorder="1" applyAlignment="1">
      <alignment horizontal="center" vertical="center" textRotation="90"/>
    </xf>
    <xf numFmtId="0" fontId="40" fillId="0" borderId="78" xfId="0" applyFont="1" applyBorder="1" applyAlignment="1" applyProtection="1">
      <alignment horizontal="center" vertical="center"/>
      <protection locked="0"/>
    </xf>
    <xf numFmtId="0" fontId="40" fillId="0" borderId="79" xfId="0" applyFont="1" applyBorder="1" applyAlignment="1" applyProtection="1">
      <alignment horizontal="center" vertical="center"/>
      <protection locked="0"/>
    </xf>
    <xf numFmtId="0" fontId="40" fillId="0" borderId="20" xfId="0" applyFont="1" applyBorder="1" applyAlignment="1" applyProtection="1">
      <alignment horizontal="center" vertical="center"/>
      <protection locked="0"/>
    </xf>
    <xf numFmtId="0" fontId="54" fillId="0" borderId="7" xfId="0" applyFont="1" applyBorder="1" applyAlignment="1">
      <alignment horizontal="center" vertical="center" wrapText="1"/>
    </xf>
    <xf numFmtId="0" fontId="54" fillId="0" borderId="9" xfId="0" applyFont="1" applyBorder="1" applyAlignment="1">
      <alignment horizontal="center" vertical="center" wrapText="1"/>
    </xf>
    <xf numFmtId="0" fontId="54" fillId="0" borderId="8" xfId="0" applyFont="1" applyBorder="1" applyAlignment="1">
      <alignment horizontal="center" vertical="center" wrapText="1"/>
    </xf>
    <xf numFmtId="0" fontId="19" fillId="0" borderId="0" xfId="0" applyFont="1" applyAlignment="1">
      <alignment horizontal="center" vertical="center" wrapText="1"/>
    </xf>
    <xf numFmtId="0" fontId="16" fillId="10" borderId="0" xfId="0" applyFont="1" applyFill="1" applyAlignment="1">
      <alignment horizontal="center" vertical="center" wrapText="1" readingOrder="1"/>
    </xf>
    <xf numFmtId="0" fontId="16" fillId="10" borderId="0" xfId="0" applyFont="1" applyFill="1" applyAlignment="1">
      <alignment horizontal="center" vertical="center" textRotation="90" wrapText="1" readingOrder="1"/>
    </xf>
    <xf numFmtId="0" fontId="16" fillId="10" borderId="6" xfId="0" applyFont="1" applyFill="1" applyBorder="1" applyAlignment="1">
      <alignment horizontal="center" vertical="center" textRotation="90" wrapText="1" readingOrder="1"/>
    </xf>
    <xf numFmtId="0" fontId="15" fillId="0" borderId="3"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0" xfId="0" applyFont="1" applyAlignment="1">
      <alignment horizontal="center" vertical="center" wrapText="1"/>
    </xf>
    <xf numFmtId="0" fontId="15" fillId="0" borderId="7" xfId="0" applyFont="1" applyBorder="1" applyAlignment="1">
      <alignment horizontal="center" vertical="center" wrapText="1"/>
    </xf>
    <xf numFmtId="0" fontId="15" fillId="0" borderId="9" xfId="0" applyFont="1" applyBorder="1" applyAlignment="1">
      <alignment horizontal="center" vertical="center" wrapText="1"/>
    </xf>
    <xf numFmtId="0" fontId="17" fillId="12" borderId="11" xfId="0" applyFont="1" applyFill="1" applyBorder="1" applyAlignment="1">
      <alignment horizontal="center" vertical="center" wrapText="1" readingOrder="1"/>
    </xf>
    <xf numFmtId="0" fontId="17" fillId="12" borderId="12" xfId="0" applyFont="1" applyFill="1" applyBorder="1" applyAlignment="1">
      <alignment horizontal="center" vertical="center" wrapText="1" readingOrder="1"/>
    </xf>
    <xf numFmtId="0" fontId="17" fillId="12" borderId="13" xfId="0" applyFont="1" applyFill="1" applyBorder="1" applyAlignment="1">
      <alignment horizontal="center" vertical="center" wrapText="1" readingOrder="1"/>
    </xf>
    <xf numFmtId="0" fontId="17" fillId="12" borderId="14" xfId="0" applyFont="1" applyFill="1" applyBorder="1" applyAlignment="1">
      <alignment horizontal="center" vertical="center" wrapText="1" readingOrder="1"/>
    </xf>
    <xf numFmtId="0" fontId="17" fillId="12" borderId="0" xfId="0" applyFont="1" applyFill="1" applyAlignment="1">
      <alignment horizontal="center" vertical="center" wrapText="1" readingOrder="1"/>
    </xf>
    <xf numFmtId="0" fontId="17" fillId="12" borderId="15" xfId="0" applyFont="1" applyFill="1" applyBorder="1" applyAlignment="1">
      <alignment horizontal="center" vertical="center" wrapText="1" readingOrder="1"/>
    </xf>
    <xf numFmtId="0" fontId="17" fillId="12" borderId="16" xfId="0" applyFont="1" applyFill="1" applyBorder="1" applyAlignment="1">
      <alignment horizontal="center" vertical="center" wrapText="1" readingOrder="1"/>
    </xf>
    <xf numFmtId="0" fontId="17" fillId="12" borderId="17" xfId="0" applyFont="1" applyFill="1" applyBorder="1" applyAlignment="1">
      <alignment horizontal="center" vertical="center" wrapText="1" readingOrder="1"/>
    </xf>
    <xf numFmtId="0" fontId="17" fillId="12" borderId="18" xfId="0" applyFont="1" applyFill="1" applyBorder="1" applyAlignment="1">
      <alignment horizontal="center" vertical="center" wrapText="1" readingOrder="1"/>
    </xf>
    <xf numFmtId="0" fontId="17" fillId="11" borderId="11" xfId="0" applyFont="1" applyFill="1" applyBorder="1" applyAlignment="1">
      <alignment horizontal="center" vertical="center" wrapText="1" readingOrder="1"/>
    </xf>
    <xf numFmtId="0" fontId="17" fillId="11" borderId="12" xfId="0" applyFont="1" applyFill="1" applyBorder="1" applyAlignment="1">
      <alignment horizontal="center" vertical="center" wrapText="1" readingOrder="1"/>
    </xf>
    <xf numFmtId="0" fontId="17" fillId="11" borderId="13" xfId="0" applyFont="1" applyFill="1" applyBorder="1" applyAlignment="1">
      <alignment horizontal="center" vertical="center" wrapText="1" readingOrder="1"/>
    </xf>
    <xf numFmtId="0" fontId="17" fillId="11" borderId="14" xfId="0" applyFont="1" applyFill="1" applyBorder="1" applyAlignment="1">
      <alignment horizontal="center" vertical="center" wrapText="1" readingOrder="1"/>
    </xf>
    <xf numFmtId="0" fontId="17" fillId="11" borderId="0" xfId="0" applyFont="1" applyFill="1" applyAlignment="1">
      <alignment horizontal="center" vertical="center" wrapText="1" readingOrder="1"/>
    </xf>
    <xf numFmtId="0" fontId="17" fillId="11" borderId="15" xfId="0" applyFont="1" applyFill="1" applyBorder="1" applyAlignment="1">
      <alignment horizontal="center" vertical="center" wrapText="1" readingOrder="1"/>
    </xf>
    <xf numFmtId="0" fontId="17" fillId="11" borderId="16" xfId="0" applyFont="1" applyFill="1" applyBorder="1" applyAlignment="1">
      <alignment horizontal="center" vertical="center" wrapText="1" readingOrder="1"/>
    </xf>
    <xf numFmtId="0" fontId="17" fillId="11" borderId="17" xfId="0" applyFont="1" applyFill="1" applyBorder="1" applyAlignment="1">
      <alignment horizontal="center" vertical="center" wrapText="1" readingOrder="1"/>
    </xf>
    <xf numFmtId="0" fontId="17" fillId="11" borderId="18" xfId="0" applyFont="1" applyFill="1" applyBorder="1" applyAlignment="1">
      <alignment horizontal="center" vertical="center" wrapText="1" readingOrder="1"/>
    </xf>
    <xf numFmtId="0" fontId="17" fillId="13" borderId="11" xfId="0" applyFont="1" applyFill="1" applyBorder="1" applyAlignment="1">
      <alignment horizontal="center" vertical="center" wrapText="1" readingOrder="1"/>
    </xf>
    <xf numFmtId="0" fontId="17" fillId="13" borderId="12" xfId="0" applyFont="1" applyFill="1" applyBorder="1" applyAlignment="1">
      <alignment horizontal="center" vertical="center" wrapText="1" readingOrder="1"/>
    </xf>
    <xf numFmtId="0" fontId="17" fillId="13" borderId="13" xfId="0" applyFont="1" applyFill="1" applyBorder="1" applyAlignment="1">
      <alignment horizontal="center" vertical="center" wrapText="1" readingOrder="1"/>
    </xf>
    <xf numFmtId="0" fontId="17" fillId="13" borderId="14" xfId="0" applyFont="1" applyFill="1" applyBorder="1" applyAlignment="1">
      <alignment horizontal="center" vertical="center" wrapText="1" readingOrder="1"/>
    </xf>
    <xf numFmtId="0" fontId="17" fillId="13" borderId="0" xfId="0" applyFont="1" applyFill="1" applyAlignment="1">
      <alignment horizontal="center" vertical="center" wrapText="1" readingOrder="1"/>
    </xf>
    <xf numFmtId="0" fontId="17" fillId="13" borderId="15" xfId="0" applyFont="1" applyFill="1" applyBorder="1" applyAlignment="1">
      <alignment horizontal="center" vertical="center" wrapText="1" readingOrder="1"/>
    </xf>
    <xf numFmtId="0" fontId="17" fillId="13" borderId="16" xfId="0" applyFont="1" applyFill="1" applyBorder="1" applyAlignment="1">
      <alignment horizontal="center" vertical="center" wrapText="1" readingOrder="1"/>
    </xf>
    <xf numFmtId="0" fontId="17" fillId="13" borderId="17" xfId="0" applyFont="1" applyFill="1" applyBorder="1" applyAlignment="1">
      <alignment horizontal="center" vertical="center" wrapText="1" readingOrder="1"/>
    </xf>
    <xf numFmtId="0" fontId="17" fillId="13" borderId="18" xfId="0" applyFont="1" applyFill="1" applyBorder="1" applyAlignment="1">
      <alignment horizontal="center" vertical="center" wrapText="1" readingOrder="1"/>
    </xf>
    <xf numFmtId="0" fontId="17" fillId="5" borderId="11" xfId="0" applyFont="1" applyFill="1" applyBorder="1" applyAlignment="1">
      <alignment horizontal="center" vertical="center" wrapText="1" readingOrder="1"/>
    </xf>
    <xf numFmtId="0" fontId="17" fillId="5" borderId="12" xfId="0" applyFont="1" applyFill="1" applyBorder="1" applyAlignment="1">
      <alignment horizontal="center" vertical="center" wrapText="1" readingOrder="1"/>
    </xf>
    <xf numFmtId="0" fontId="17" fillId="5" borderId="13" xfId="0" applyFont="1" applyFill="1" applyBorder="1" applyAlignment="1">
      <alignment horizontal="center" vertical="center" wrapText="1" readingOrder="1"/>
    </xf>
    <xf numFmtId="0" fontId="17" fillId="5" borderId="14" xfId="0" applyFont="1" applyFill="1" applyBorder="1" applyAlignment="1">
      <alignment horizontal="center" vertical="center" wrapText="1" readingOrder="1"/>
    </xf>
    <xf numFmtId="0" fontId="17" fillId="5" borderId="0" xfId="0" applyFont="1" applyFill="1" applyAlignment="1">
      <alignment horizontal="center" vertical="center" wrapText="1" readingOrder="1"/>
    </xf>
    <xf numFmtId="0" fontId="17" fillId="5" borderId="15" xfId="0" applyFont="1" applyFill="1" applyBorder="1" applyAlignment="1">
      <alignment horizontal="center" vertical="center" wrapText="1" readingOrder="1"/>
    </xf>
    <xf numFmtId="0" fontId="17" fillId="5" borderId="16" xfId="0" applyFont="1" applyFill="1" applyBorder="1" applyAlignment="1">
      <alignment horizontal="center" vertical="center" wrapText="1" readingOrder="1"/>
    </xf>
    <xf numFmtId="0" fontId="17" fillId="5" borderId="17" xfId="0" applyFont="1" applyFill="1" applyBorder="1" applyAlignment="1">
      <alignment horizontal="center" vertical="center" wrapText="1" readingOrder="1"/>
    </xf>
    <xf numFmtId="0" fontId="17" fillId="5" borderId="18" xfId="0" applyFont="1" applyFill="1" applyBorder="1" applyAlignment="1">
      <alignment horizontal="center" vertical="center" wrapText="1" readingOrder="1"/>
    </xf>
    <xf numFmtId="0" fontId="18" fillId="0" borderId="0" xfId="0" applyFont="1" applyAlignment="1">
      <alignment horizontal="center" vertical="center"/>
    </xf>
    <xf numFmtId="0" fontId="36" fillId="0" borderId="0" xfId="0" applyFont="1" applyAlignment="1">
      <alignment horizontal="center" vertical="center"/>
    </xf>
    <xf numFmtId="0" fontId="33" fillId="14" borderId="21" xfId="0" applyFont="1" applyFill="1" applyBorder="1" applyAlignment="1">
      <alignment horizontal="center" vertical="center" wrapText="1" readingOrder="1"/>
    </xf>
    <xf numFmtId="0" fontId="33" fillId="14" borderId="22" xfId="0" applyFont="1" applyFill="1" applyBorder="1" applyAlignment="1">
      <alignment horizontal="center" vertical="center" wrapText="1" readingOrder="1"/>
    </xf>
    <xf numFmtId="0" fontId="33" fillId="14" borderId="33"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4" borderId="30" xfId="0" applyFont="1" applyFill="1" applyBorder="1" applyAlignment="1">
      <alignment horizontal="center" vertical="center" wrapText="1" readingOrder="1"/>
    </xf>
    <xf numFmtId="0" fontId="30" fillId="14" borderId="31" xfId="0" applyFont="1" applyFill="1" applyBorder="1" applyAlignment="1">
      <alignment horizontal="center" vertical="center" wrapText="1" readingOrder="1"/>
    </xf>
    <xf numFmtId="0" fontId="30" fillId="3" borderId="28" xfId="0" applyFont="1" applyFill="1" applyBorder="1" applyAlignment="1">
      <alignment horizontal="center" vertical="center" wrapText="1" readingOrder="1"/>
    </xf>
    <xf numFmtId="0" fontId="30" fillId="3" borderId="23" xfId="0" applyFont="1" applyFill="1" applyBorder="1" applyAlignment="1">
      <alignment horizontal="center" vertical="center" wrapText="1" readingOrder="1"/>
    </xf>
    <xf numFmtId="0" fontId="30" fillId="3" borderId="20"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0" fillId="3" borderId="26" xfId="0" applyFont="1" applyFill="1" applyBorder="1" applyAlignment="1">
      <alignment horizontal="center" vertical="center" wrapText="1" readingOrder="1"/>
    </xf>
  </cellXfs>
  <cellStyles count="4">
    <cellStyle name="Normal" xfId="0" builtinId="0"/>
    <cellStyle name="Normal - Style1 2" xfId="1" xr:uid="{00000000-0005-0000-0000-000001000000}"/>
    <cellStyle name="Normal 2" xfId="3" xr:uid="{00000000-0005-0000-0000-000002000000}"/>
    <cellStyle name="Normal 2 2" xfId="2" xr:uid="{00000000-0005-0000-0000-000003000000}"/>
  </cellStyles>
  <dxfs count="19">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9900"/>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0</xdr:row>
      <xdr:rowOff>11907</xdr:rowOff>
    </xdr:from>
    <xdr:to>
      <xdr:col>1</xdr:col>
      <xdr:colOff>2690714</xdr:colOff>
      <xdr:row>2</xdr:row>
      <xdr:rowOff>427972</xdr:rowOff>
    </xdr:to>
    <xdr:pic>
      <xdr:nvPicPr>
        <xdr:cNvPr id="4" name="Imagen 3">
          <a:extLst>
            <a:ext uri="{FF2B5EF4-FFF2-40B4-BE49-F238E27FC236}">
              <a16:creationId xmlns:a16="http://schemas.microsoft.com/office/drawing/2014/main" id="{B538BEC8-5F95-4662-BB9A-74AA0356D3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9563" y="11907"/>
          <a:ext cx="2645073" cy="13685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ANAL%20TRO\Desktop\MAPA%20DE%20RIESGOS%202024\MATRIZ%20DE%20RIESGOS%20CANAL%20TRO%202024\E-PI-MT-04%20FORMATO%20MAPA%20DE%20RIESGOS-%20CORRUPCI&#211;N-2024.xlsx" TargetMode="External"/><Relationship Id="rId1" Type="http://schemas.openxmlformats.org/officeDocument/2006/relationships/externalLinkPath" Target="/Users/CANAL%20TRO/Desktop/MAPA%20DE%20RIESGOS%202024/MATRIZ%20DE%20RIESGOS%20CANAL%20TRO%202024/E-PI-MT-04%20FORMATO%20MAPA%20DE%20RIESGOS-%20CORRUPCI&#211;N-20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Matriz%20de%20riesgos%20de%20corrupcion%203-03-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ructivo  "/>
      <sheetName val="Mapa de Riesgos"/>
      <sheetName val="Matriz Calor Inherente"/>
      <sheetName val="Matriz Calor Residual"/>
      <sheetName val="Tabla probabilidad"/>
      <sheetName val="Tabla Impacto"/>
      <sheetName val="Tabla Valoración controles"/>
      <sheetName val="Opciones Tratamiento"/>
      <sheetName val="Hoja1"/>
    </sheetNames>
    <sheetDataSet>
      <sheetData sheetId="0" refreshError="1"/>
      <sheetData sheetId="1" refreshError="1"/>
      <sheetData sheetId="2" refreshError="1"/>
      <sheetData sheetId="3" refreshError="1"/>
      <sheetData sheetId="4" refreshError="1"/>
      <sheetData sheetId="5" refreshError="1">
        <row r="11">
          <cell r="C11" t="str">
            <v xml:space="preserve">     Afectación menor a 10 SMLMV .</v>
          </cell>
          <cell r="D11" t="str">
            <v xml:space="preserve">     El riesgo afecta la imagen de alguna área de la organización</v>
          </cell>
        </row>
        <row r="12">
          <cell r="C12" t="str">
            <v xml:space="preserve">     Entre 10 y 50 SMLMV </v>
          </cell>
          <cell r="D12" t="str">
            <v xml:space="preserve">     El riesgo afecta la imagen de la entidad internamente, de conocimiento general, nivel interno, de junta dircetiva y accionistas y/o de provedores</v>
          </cell>
        </row>
        <row r="13">
          <cell r="C13" t="str">
            <v xml:space="preserve">     Entre 50 y 100 SMLMV </v>
          </cell>
          <cell r="D13" t="str">
            <v xml:space="preserve">     El riesgo afecta la imagen de la entidad con algunos usuarios de relevancia frente al logro de los objetivos</v>
          </cell>
        </row>
        <row r="14">
          <cell r="C14" t="str">
            <v xml:space="preserve">     Entre 100 y 500 SMLMV </v>
          </cell>
          <cell r="D14" t="str">
            <v xml:space="preserve">     El riesgo afecta la imagen de de la entidad con efecto publicitario sostenido a nivel de sector administrativo, nivel departamental o municipal</v>
          </cell>
        </row>
        <row r="15">
          <cell r="C15" t="str">
            <v xml:space="preserve">     Mayor a 500 SMLMV </v>
          </cell>
          <cell r="D15" t="str">
            <v xml:space="preserve">     El riesgo afecta la imagen de la entidad a nivel nacional, con efecto publicitarios sostenible a nivel país</v>
          </cell>
        </row>
        <row r="221">
          <cell r="B221" t="e">
            <v>#NAME?</v>
          </cell>
        </row>
        <row r="222">
          <cell r="B222" t="e">
            <v>#NAME?</v>
          </cell>
        </row>
        <row r="223">
          <cell r="B223" t="e">
            <v>#NAME?</v>
          </cell>
          <cell r="F223" t="str">
            <v>❌</v>
          </cell>
        </row>
      </sheetData>
      <sheetData sheetId="6" refreshError="1"/>
      <sheetData sheetId="7" refreshError="1"/>
      <sheetData sheetId="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ructivo "/>
      <sheetName val="CONTEXTO"/>
      <sheetName val="Mapa de Riesgos"/>
      <sheetName val="Tabla impacto lista"/>
      <sheetName val="Matriz Calor Inherente"/>
      <sheetName val="Matriz Calor Residual"/>
      <sheetName val="Tabla probabilidad"/>
      <sheetName val="Tabla Impacto"/>
      <sheetName val="Tabla Valoración controles"/>
      <sheetName val="Opciones Tratamiento"/>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4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09:E221"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09:C219" totalsRowShown="0" headerRowDxfId="18" dataDxfId="17">
  <autoFilter ref="B209:C219" xr:uid="{00000000-0009-0000-0100-000001000000}"/>
  <tableColumns count="2">
    <tableColumn id="1" xr3:uid="{00000000-0010-0000-0000-000001000000}" name="Criterios" dataDxfId="16"/>
    <tableColumn id="2" xr3:uid="{00000000-0010-0000-0000-000002000000}" name="Subcriterios" dataDxfId="15"/>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BE4B5-CA98-4295-A94C-85BE2188C2DF}">
  <dimension ref="A1:H53"/>
  <sheetViews>
    <sheetView topLeftCell="B1" zoomScale="120" zoomScaleNormal="120" workbookViewId="0">
      <selection activeCell="E29" sqref="E29:F29"/>
    </sheetView>
  </sheetViews>
  <sheetFormatPr baseColWidth="10" defaultColWidth="11.42578125" defaultRowHeight="15" x14ac:dyDescent="0.25"/>
  <cols>
    <col min="1" max="1" width="2.7109375" style="39" customWidth="1" collapsed="1"/>
    <col min="2" max="3" width="24.7109375" style="39" customWidth="1" collapsed="1"/>
    <col min="4" max="4" width="16" style="39" customWidth="1" collapsed="1"/>
    <col min="5" max="5" width="24.7109375" style="39" customWidth="1" collapsed="1"/>
    <col min="6" max="6" width="30" style="39" customWidth="1" collapsed="1"/>
    <col min="7" max="8" width="24.7109375" style="39" customWidth="1" collapsed="1"/>
    <col min="9" max="16384" width="11.42578125" style="39" collapsed="1"/>
  </cols>
  <sheetData>
    <row r="1" spans="1:8" ht="15.75" thickBot="1" x14ac:dyDescent="0.3"/>
    <row r="2" spans="1:8" ht="18" x14ac:dyDescent="0.25">
      <c r="B2" s="194" t="s">
        <v>0</v>
      </c>
      <c r="C2" s="195"/>
      <c r="D2" s="195"/>
      <c r="E2" s="195"/>
      <c r="F2" s="195"/>
      <c r="G2" s="195"/>
      <c r="H2" s="196"/>
    </row>
    <row r="3" spans="1:8" x14ac:dyDescent="0.25">
      <c r="B3" s="61"/>
      <c r="C3" s="62"/>
      <c r="D3" s="62"/>
      <c r="E3" s="62"/>
      <c r="F3" s="62"/>
      <c r="G3" s="62"/>
      <c r="H3" s="63"/>
    </row>
    <row r="4" spans="1:8" ht="63" customHeight="1" x14ac:dyDescent="0.25">
      <c r="B4" s="197" t="s">
        <v>197</v>
      </c>
      <c r="C4" s="198"/>
      <c r="D4" s="198"/>
      <c r="E4" s="198"/>
      <c r="F4" s="198"/>
      <c r="G4" s="198"/>
      <c r="H4" s="199"/>
    </row>
    <row r="5" spans="1:8" ht="63" customHeight="1" x14ac:dyDescent="0.25">
      <c r="B5" s="200"/>
      <c r="C5" s="201"/>
      <c r="D5" s="201"/>
      <c r="E5" s="201"/>
      <c r="F5" s="201"/>
      <c r="G5" s="201"/>
      <c r="H5" s="202"/>
    </row>
    <row r="6" spans="1:8" ht="16.5" x14ac:dyDescent="0.25">
      <c r="A6" s="64"/>
      <c r="B6" s="203" t="s">
        <v>1</v>
      </c>
      <c r="C6" s="204"/>
      <c r="D6" s="204"/>
      <c r="E6" s="204"/>
      <c r="F6" s="204"/>
      <c r="G6" s="204"/>
      <c r="H6" s="205"/>
    </row>
    <row r="7" spans="1:8" ht="95.25" customHeight="1" x14ac:dyDescent="0.25">
      <c r="A7" s="64"/>
      <c r="B7" s="206" t="s">
        <v>2</v>
      </c>
      <c r="C7" s="206"/>
      <c r="D7" s="206"/>
      <c r="E7" s="206"/>
      <c r="F7" s="206"/>
      <c r="G7" s="206"/>
      <c r="H7" s="207"/>
    </row>
    <row r="8" spans="1:8" ht="16.5" x14ac:dyDescent="0.25">
      <c r="A8" s="64"/>
      <c r="B8" s="65"/>
      <c r="C8" s="66"/>
      <c r="D8" s="66"/>
      <c r="E8" s="66"/>
      <c r="F8" s="66"/>
      <c r="G8" s="66"/>
      <c r="H8" s="67"/>
    </row>
    <row r="9" spans="1:8" ht="16.5" customHeight="1" x14ac:dyDescent="0.25">
      <c r="A9" s="64"/>
      <c r="B9" s="208" t="s">
        <v>198</v>
      </c>
      <c r="C9" s="208"/>
      <c r="D9" s="208"/>
      <c r="E9" s="208"/>
      <c r="F9" s="208"/>
      <c r="G9" s="208"/>
      <c r="H9" s="209"/>
    </row>
    <row r="10" spans="1:8" ht="16.5" customHeight="1" x14ac:dyDescent="0.25">
      <c r="A10" s="64"/>
      <c r="B10" s="208"/>
      <c r="C10" s="208"/>
      <c r="D10" s="208"/>
      <c r="E10" s="208"/>
      <c r="F10" s="208"/>
      <c r="G10" s="208"/>
      <c r="H10" s="209"/>
    </row>
    <row r="11" spans="1:8" ht="11.65" customHeight="1" x14ac:dyDescent="0.25">
      <c r="A11" s="64"/>
      <c r="B11" s="208"/>
      <c r="C11" s="208"/>
      <c r="D11" s="208"/>
      <c r="E11" s="208"/>
      <c r="F11" s="208"/>
      <c r="G11" s="208"/>
      <c r="H11" s="209"/>
    </row>
    <row r="12" spans="1:8" ht="11.65" customHeight="1" thickBot="1" x14ac:dyDescent="0.3">
      <c r="A12" s="64"/>
      <c r="B12" s="68"/>
      <c r="C12" s="68"/>
      <c r="D12" s="68"/>
      <c r="E12" s="68"/>
      <c r="F12" s="68"/>
      <c r="G12" s="68"/>
      <c r="H12" s="69"/>
    </row>
    <row r="13" spans="1:8" ht="15.4" customHeight="1" thickTop="1" x14ac:dyDescent="0.25">
      <c r="A13" s="64"/>
      <c r="B13" s="68"/>
      <c r="C13" s="192" t="s">
        <v>3</v>
      </c>
      <c r="D13" s="184"/>
      <c r="E13" s="193" t="s">
        <v>4</v>
      </c>
      <c r="F13" s="187"/>
      <c r="G13" s="68"/>
      <c r="H13" s="69"/>
    </row>
    <row r="14" spans="1:8" ht="15.4" customHeight="1" x14ac:dyDescent="0.25">
      <c r="A14" s="64"/>
      <c r="B14" s="68"/>
      <c r="C14" s="174" t="s">
        <v>199</v>
      </c>
      <c r="D14" s="175"/>
      <c r="E14" s="176" t="s">
        <v>200</v>
      </c>
      <c r="F14" s="171"/>
      <c r="G14" s="68"/>
      <c r="H14" s="69"/>
    </row>
    <row r="15" spans="1:8" ht="11.65" customHeight="1" x14ac:dyDescent="0.25">
      <c r="A15" s="64"/>
      <c r="B15" s="68"/>
      <c r="C15" s="174" t="s">
        <v>5</v>
      </c>
      <c r="D15" s="175"/>
      <c r="E15" s="176" t="s">
        <v>6</v>
      </c>
      <c r="F15" s="171"/>
      <c r="G15" s="68"/>
      <c r="H15" s="69"/>
    </row>
    <row r="16" spans="1:8" ht="11.65" customHeight="1" thickBot="1" x14ac:dyDescent="0.3">
      <c r="A16" s="64"/>
      <c r="B16" s="68"/>
      <c r="C16" s="177" t="s">
        <v>201</v>
      </c>
      <c r="D16" s="178"/>
      <c r="E16" s="179" t="s">
        <v>202</v>
      </c>
      <c r="F16" s="180"/>
      <c r="G16" s="68"/>
      <c r="H16" s="69"/>
    </row>
    <row r="17" spans="1:8" ht="11.65" customHeight="1" thickTop="1" x14ac:dyDescent="0.25">
      <c r="A17" s="64"/>
      <c r="B17" s="68"/>
      <c r="C17" s="70"/>
      <c r="D17" s="70"/>
      <c r="E17" s="70"/>
      <c r="F17" s="70"/>
      <c r="G17" s="68"/>
      <c r="H17" s="69"/>
    </row>
    <row r="18" spans="1:8" ht="27.4" customHeight="1" thickBot="1" x14ac:dyDescent="0.3">
      <c r="A18" s="64"/>
      <c r="B18" s="181" t="s">
        <v>203</v>
      </c>
      <c r="C18" s="182"/>
      <c r="D18" s="182"/>
      <c r="E18" s="182"/>
      <c r="F18" s="182"/>
      <c r="G18" s="182"/>
      <c r="H18" s="183"/>
    </row>
    <row r="19" spans="1:8" ht="15.75" thickTop="1" x14ac:dyDescent="0.25">
      <c r="A19" s="64"/>
      <c r="B19" s="71"/>
      <c r="C19" s="184" t="s">
        <v>3</v>
      </c>
      <c r="D19" s="185"/>
      <c r="E19" s="186" t="s">
        <v>4</v>
      </c>
      <c r="F19" s="187"/>
      <c r="G19" s="70"/>
      <c r="H19" s="72"/>
    </row>
    <row r="20" spans="1:8" ht="13.5" customHeight="1" x14ac:dyDescent="0.25">
      <c r="A20" s="64"/>
      <c r="B20" s="73"/>
      <c r="C20" s="188" t="s">
        <v>5</v>
      </c>
      <c r="D20" s="189"/>
      <c r="E20" s="190" t="s">
        <v>6</v>
      </c>
      <c r="F20" s="191"/>
      <c r="G20" s="74"/>
      <c r="H20" s="75"/>
    </row>
    <row r="21" spans="1:8" ht="13.5" customHeight="1" x14ac:dyDescent="0.25">
      <c r="A21" s="64"/>
      <c r="B21" s="73"/>
      <c r="C21" s="168" t="s">
        <v>10</v>
      </c>
      <c r="D21" s="169"/>
      <c r="E21" s="170" t="s">
        <v>9</v>
      </c>
      <c r="F21" s="171"/>
      <c r="G21" s="74"/>
      <c r="H21" s="75"/>
    </row>
    <row r="22" spans="1:8" ht="13.5" customHeight="1" x14ac:dyDescent="0.25">
      <c r="A22" s="64"/>
      <c r="B22" s="73"/>
      <c r="C22" s="168" t="s">
        <v>7</v>
      </c>
      <c r="D22" s="169"/>
      <c r="E22" s="170" t="s">
        <v>8</v>
      </c>
      <c r="F22" s="171"/>
      <c r="G22" s="74"/>
      <c r="H22" s="75"/>
    </row>
    <row r="23" spans="1:8" ht="65.25" customHeight="1" x14ac:dyDescent="0.25">
      <c r="A23" s="64"/>
      <c r="B23" s="73"/>
      <c r="C23" s="168" t="s">
        <v>11</v>
      </c>
      <c r="D23" s="169"/>
      <c r="E23" s="172" t="s">
        <v>204</v>
      </c>
      <c r="F23" s="173"/>
      <c r="G23" s="74"/>
      <c r="H23" s="75"/>
    </row>
    <row r="24" spans="1:8" ht="69.75" customHeight="1" x14ac:dyDescent="0.25">
      <c r="A24" s="64"/>
      <c r="B24" s="73"/>
      <c r="C24" s="159" t="s">
        <v>12</v>
      </c>
      <c r="D24" s="167"/>
      <c r="E24" s="160" t="s">
        <v>13</v>
      </c>
      <c r="F24" s="161"/>
      <c r="G24" s="74"/>
      <c r="H24" s="76"/>
    </row>
    <row r="25" spans="1:8" ht="66.75" customHeight="1" x14ac:dyDescent="0.25">
      <c r="B25" s="77"/>
      <c r="C25" s="166" t="s">
        <v>205</v>
      </c>
      <c r="D25" s="167"/>
      <c r="E25" s="160" t="s">
        <v>206</v>
      </c>
      <c r="F25" s="161"/>
      <c r="G25" s="74"/>
      <c r="H25" s="76"/>
    </row>
    <row r="26" spans="1:8" ht="37.5" customHeight="1" x14ac:dyDescent="0.25">
      <c r="B26" s="77"/>
      <c r="C26" s="166" t="s">
        <v>14</v>
      </c>
      <c r="D26" s="167"/>
      <c r="E26" s="160" t="s">
        <v>15</v>
      </c>
      <c r="F26" s="161"/>
      <c r="G26" s="74"/>
      <c r="H26" s="76"/>
    </row>
    <row r="27" spans="1:8" ht="66.75" customHeight="1" x14ac:dyDescent="0.25">
      <c r="B27" s="77"/>
      <c r="C27" s="166" t="s">
        <v>16</v>
      </c>
      <c r="D27" s="167"/>
      <c r="E27" s="160" t="s">
        <v>17</v>
      </c>
      <c r="F27" s="161"/>
      <c r="G27" s="74"/>
      <c r="H27" s="76"/>
    </row>
    <row r="28" spans="1:8" ht="72.75" customHeight="1" x14ac:dyDescent="0.25">
      <c r="B28" s="77"/>
      <c r="C28" s="166" t="s">
        <v>18</v>
      </c>
      <c r="D28" s="167"/>
      <c r="E28" s="160" t="s">
        <v>19</v>
      </c>
      <c r="F28" s="161"/>
      <c r="G28" s="74"/>
      <c r="H28" s="76"/>
    </row>
    <row r="29" spans="1:8" ht="64.5" customHeight="1" x14ac:dyDescent="0.25">
      <c r="B29" s="77"/>
      <c r="C29" s="166" t="s">
        <v>20</v>
      </c>
      <c r="D29" s="167"/>
      <c r="E29" s="160" t="s">
        <v>21</v>
      </c>
      <c r="F29" s="161"/>
      <c r="G29" s="74"/>
      <c r="H29" s="76"/>
    </row>
    <row r="30" spans="1:8" ht="71.25" customHeight="1" x14ac:dyDescent="0.25">
      <c r="B30" s="77"/>
      <c r="C30" s="158" t="s">
        <v>22</v>
      </c>
      <c r="D30" s="159"/>
      <c r="E30" s="160" t="s">
        <v>23</v>
      </c>
      <c r="F30" s="161"/>
      <c r="G30" s="74"/>
      <c r="H30" s="76"/>
    </row>
    <row r="31" spans="1:8" ht="55.5" customHeight="1" x14ac:dyDescent="0.25">
      <c r="B31" s="77"/>
      <c r="C31" s="158" t="s">
        <v>24</v>
      </c>
      <c r="D31" s="159"/>
      <c r="E31" s="160" t="s">
        <v>25</v>
      </c>
      <c r="F31" s="161"/>
      <c r="G31" s="74"/>
      <c r="H31" s="76"/>
    </row>
    <row r="32" spans="1:8" ht="42" customHeight="1" x14ac:dyDescent="0.25">
      <c r="B32" s="77"/>
      <c r="C32" s="158" t="s">
        <v>26</v>
      </c>
      <c r="D32" s="159"/>
      <c r="E32" s="160" t="s">
        <v>27</v>
      </c>
      <c r="F32" s="161"/>
      <c r="G32" s="74"/>
      <c r="H32" s="76"/>
    </row>
    <row r="33" spans="2:8" ht="59.25" customHeight="1" x14ac:dyDescent="0.25">
      <c r="B33" s="77"/>
      <c r="C33" s="158" t="s">
        <v>28</v>
      </c>
      <c r="D33" s="159"/>
      <c r="E33" s="160" t="s">
        <v>29</v>
      </c>
      <c r="F33" s="161"/>
      <c r="G33" s="74"/>
      <c r="H33" s="76"/>
    </row>
    <row r="34" spans="2:8" ht="23.25" customHeight="1" x14ac:dyDescent="0.25">
      <c r="B34" s="77"/>
      <c r="C34" s="158" t="s">
        <v>30</v>
      </c>
      <c r="D34" s="159"/>
      <c r="E34" s="160" t="s">
        <v>31</v>
      </c>
      <c r="F34" s="161"/>
      <c r="G34" s="74"/>
      <c r="H34" s="76"/>
    </row>
    <row r="35" spans="2:8" ht="30.75" customHeight="1" x14ac:dyDescent="0.25">
      <c r="B35" s="77"/>
      <c r="C35" s="158" t="s">
        <v>32</v>
      </c>
      <c r="D35" s="159"/>
      <c r="E35" s="160" t="s">
        <v>33</v>
      </c>
      <c r="F35" s="161"/>
      <c r="G35" s="74"/>
      <c r="H35" s="76"/>
    </row>
    <row r="36" spans="2:8" ht="35.25" customHeight="1" x14ac:dyDescent="0.25">
      <c r="B36" s="77"/>
      <c r="C36" s="158" t="s">
        <v>32</v>
      </c>
      <c r="D36" s="159"/>
      <c r="E36" s="160" t="s">
        <v>33</v>
      </c>
      <c r="F36" s="161"/>
      <c r="G36" s="74"/>
      <c r="H36" s="76"/>
    </row>
    <row r="37" spans="2:8" ht="33" customHeight="1" x14ac:dyDescent="0.25">
      <c r="B37" s="77"/>
      <c r="C37" s="158" t="s">
        <v>34</v>
      </c>
      <c r="D37" s="159"/>
      <c r="E37" s="160" t="s">
        <v>35</v>
      </c>
      <c r="F37" s="161"/>
      <c r="G37" s="74"/>
      <c r="H37" s="76"/>
    </row>
    <row r="38" spans="2:8" ht="30" customHeight="1" x14ac:dyDescent="0.25">
      <c r="B38" s="77"/>
      <c r="C38" s="158" t="s">
        <v>36</v>
      </c>
      <c r="D38" s="159"/>
      <c r="E38" s="160" t="s">
        <v>37</v>
      </c>
      <c r="F38" s="161"/>
      <c r="G38" s="74"/>
      <c r="H38" s="76"/>
    </row>
    <row r="39" spans="2:8" ht="35.25" customHeight="1" x14ac:dyDescent="0.25">
      <c r="B39" s="77"/>
      <c r="C39" s="158" t="s">
        <v>38</v>
      </c>
      <c r="D39" s="159"/>
      <c r="E39" s="160" t="s">
        <v>39</v>
      </c>
      <c r="F39" s="161"/>
      <c r="G39" s="74"/>
      <c r="H39" s="76"/>
    </row>
    <row r="40" spans="2:8" ht="31.5" customHeight="1" x14ac:dyDescent="0.25">
      <c r="B40" s="77"/>
      <c r="C40" s="158" t="s">
        <v>40</v>
      </c>
      <c r="D40" s="159"/>
      <c r="E40" s="160" t="s">
        <v>41</v>
      </c>
      <c r="F40" s="161"/>
      <c r="G40" s="74"/>
      <c r="H40" s="76"/>
    </row>
    <row r="41" spans="2:8" ht="54" customHeight="1" x14ac:dyDescent="0.25">
      <c r="B41" s="77"/>
      <c r="C41" s="158" t="s">
        <v>42</v>
      </c>
      <c r="D41" s="159"/>
      <c r="E41" s="160" t="s">
        <v>43</v>
      </c>
      <c r="F41" s="161"/>
      <c r="G41" s="74"/>
      <c r="H41" s="76"/>
    </row>
    <row r="42" spans="2:8" ht="59.25" customHeight="1" x14ac:dyDescent="0.25">
      <c r="B42" s="77"/>
      <c r="C42" s="158" t="s">
        <v>44</v>
      </c>
      <c r="D42" s="159"/>
      <c r="E42" s="160" t="s">
        <v>45</v>
      </c>
      <c r="F42" s="161"/>
      <c r="G42" s="74"/>
      <c r="H42" s="76"/>
    </row>
    <row r="43" spans="2:8" ht="84" customHeight="1" x14ac:dyDescent="0.25">
      <c r="B43" s="77"/>
      <c r="C43" s="158" t="s">
        <v>46</v>
      </c>
      <c r="D43" s="159"/>
      <c r="E43" s="160" t="s">
        <v>47</v>
      </c>
      <c r="F43" s="161"/>
      <c r="G43" s="74"/>
      <c r="H43" s="76"/>
    </row>
    <row r="44" spans="2:8" ht="82.5" customHeight="1" x14ac:dyDescent="0.25">
      <c r="B44" s="77"/>
      <c r="C44" s="158" t="s">
        <v>48</v>
      </c>
      <c r="D44" s="159"/>
      <c r="E44" s="160" t="s">
        <v>49</v>
      </c>
      <c r="F44" s="161"/>
      <c r="G44" s="74"/>
      <c r="H44" s="76"/>
    </row>
    <row r="45" spans="2:8" ht="46.5" customHeight="1" thickBot="1" x14ac:dyDescent="0.3">
      <c r="B45" s="77"/>
      <c r="C45" s="162"/>
      <c r="D45" s="163"/>
      <c r="E45" s="164"/>
      <c r="F45" s="165"/>
      <c r="G45" s="74"/>
      <c r="H45" s="76"/>
    </row>
    <row r="46" spans="2:8" ht="6.75" customHeight="1" thickTop="1" x14ac:dyDescent="0.25">
      <c r="B46" s="77"/>
      <c r="C46" s="78"/>
      <c r="D46" s="78"/>
      <c r="E46" s="79"/>
      <c r="F46" s="79"/>
      <c r="G46" s="74"/>
      <c r="H46" s="76"/>
    </row>
    <row r="47" spans="2:8" x14ac:dyDescent="0.25">
      <c r="B47" s="77"/>
      <c r="C47" s="80"/>
      <c r="D47" s="80"/>
      <c r="E47" s="80"/>
      <c r="F47" s="80"/>
      <c r="G47" s="74"/>
      <c r="H47" s="76"/>
    </row>
    <row r="48" spans="2:8" ht="34.5" customHeight="1" x14ac:dyDescent="0.25">
      <c r="B48" s="81" t="s">
        <v>50</v>
      </c>
      <c r="C48" s="80"/>
      <c r="D48" s="80"/>
      <c r="E48" s="80"/>
      <c r="F48" s="80"/>
      <c r="G48" s="80"/>
      <c r="H48" s="82"/>
    </row>
    <row r="49" spans="2:8" ht="20.25" customHeight="1" x14ac:dyDescent="0.25">
      <c r="B49" s="81" t="s">
        <v>51</v>
      </c>
      <c r="C49" s="80"/>
      <c r="D49" s="80"/>
      <c r="E49" s="80"/>
      <c r="F49" s="80"/>
      <c r="G49" s="80"/>
      <c r="H49" s="82"/>
    </row>
    <row r="50" spans="2:8" ht="20.25" customHeight="1" x14ac:dyDescent="0.25">
      <c r="B50" s="81" t="s">
        <v>52</v>
      </c>
      <c r="C50" s="80"/>
      <c r="D50" s="80"/>
      <c r="E50" s="80"/>
      <c r="F50" s="80"/>
      <c r="G50" s="80"/>
      <c r="H50" s="82"/>
    </row>
    <row r="51" spans="2:8" ht="20.25" customHeight="1" x14ac:dyDescent="0.25">
      <c r="B51" s="81" t="s">
        <v>53</v>
      </c>
      <c r="C51" s="80"/>
      <c r="D51" s="80"/>
      <c r="E51" s="80"/>
      <c r="F51" s="80"/>
      <c r="G51" s="80"/>
      <c r="H51" s="82"/>
    </row>
    <row r="52" spans="2:8" ht="14.65" customHeight="1" x14ac:dyDescent="0.25">
      <c r="B52" s="81" t="s">
        <v>54</v>
      </c>
      <c r="C52" s="80"/>
      <c r="D52" s="80"/>
      <c r="E52" s="80"/>
      <c r="F52" s="80"/>
      <c r="G52" s="80"/>
      <c r="H52" s="82"/>
    </row>
    <row r="53" spans="2:8" ht="15.75" thickBot="1" x14ac:dyDescent="0.3">
      <c r="B53" s="83"/>
      <c r="C53" s="84"/>
      <c r="D53" s="84"/>
      <c r="E53" s="84"/>
      <c r="F53" s="84"/>
      <c r="G53" s="84"/>
      <c r="H53" s="85"/>
    </row>
  </sheetData>
  <mergeCells count="68">
    <mergeCell ref="C13:D13"/>
    <mergeCell ref="E13:F13"/>
    <mergeCell ref="B2:H2"/>
    <mergeCell ref="B4:H5"/>
    <mergeCell ref="B6:H6"/>
    <mergeCell ref="B7:H7"/>
    <mergeCell ref="B9:H11"/>
    <mergeCell ref="C21:D21"/>
    <mergeCell ref="E21:F21"/>
    <mergeCell ref="C14:D14"/>
    <mergeCell ref="E14:F14"/>
    <mergeCell ref="C15:D15"/>
    <mergeCell ref="E15:F15"/>
    <mergeCell ref="C16:D16"/>
    <mergeCell ref="E16:F16"/>
    <mergeCell ref="B18:H18"/>
    <mergeCell ref="C19:D19"/>
    <mergeCell ref="E19:F19"/>
    <mergeCell ref="C20:D20"/>
    <mergeCell ref="E20:F20"/>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C36:D36"/>
    <mergeCell ref="E36:F36"/>
    <mergeCell ref="C37:D37"/>
    <mergeCell ref="E37:F37"/>
    <mergeCell ref="C38:D38"/>
    <mergeCell ref="E38:F38"/>
    <mergeCell ref="C39:D39"/>
    <mergeCell ref="E39:F39"/>
    <mergeCell ref="C40:D40"/>
    <mergeCell ref="E40:F40"/>
    <mergeCell ref="C41:D41"/>
    <mergeCell ref="E41:F41"/>
    <mergeCell ref="C42:D42"/>
    <mergeCell ref="E42:F42"/>
    <mergeCell ref="C43:D43"/>
    <mergeCell ref="E43:F43"/>
    <mergeCell ref="C44:D44"/>
    <mergeCell ref="E44:F44"/>
    <mergeCell ref="C45:D45"/>
    <mergeCell ref="E45:F4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2060"/>
  </sheetPr>
  <dimension ref="A1:BF241"/>
  <sheetViews>
    <sheetView tabSelected="1" topLeftCell="O1" zoomScale="68" zoomScaleNormal="68" workbookViewId="0">
      <selection activeCell="U248" sqref="U248"/>
    </sheetView>
  </sheetViews>
  <sheetFormatPr baseColWidth="10" defaultColWidth="11.42578125" defaultRowHeight="16.5" x14ac:dyDescent="0.3"/>
  <cols>
    <col min="1" max="1" width="7.7109375" style="2" customWidth="1"/>
    <col min="2" max="2" width="46.5703125" style="2" customWidth="1"/>
    <col min="3" max="3" width="35" style="2" customWidth="1"/>
    <col min="4" max="4" width="36.28515625" style="2" customWidth="1"/>
    <col min="5" max="5" width="28.7109375" style="1" customWidth="1"/>
    <col min="6" max="6" width="19" style="4" customWidth="1"/>
    <col min="7" max="7" width="17.85546875" style="1" customWidth="1"/>
    <col min="8" max="8" width="16.5703125" style="1" customWidth="1"/>
    <col min="9" max="9" width="7.140625" style="1" customWidth="1"/>
    <col min="10" max="10" width="27.28515625" style="1" customWidth="1"/>
    <col min="11" max="11" width="0.140625" style="1" customWidth="1"/>
    <col min="12" max="12" width="17.5703125" style="1" customWidth="1"/>
    <col min="13" max="13" width="8.42578125" style="1" customWidth="1"/>
    <col min="14" max="14" width="16" style="1" customWidth="1"/>
    <col min="15" max="15" width="5.85546875" style="1" customWidth="1"/>
    <col min="16" max="16" width="45.85546875" style="86" customWidth="1"/>
    <col min="17" max="17" width="29.28515625" style="1" customWidth="1"/>
    <col min="18" max="18" width="31.140625" style="1" customWidth="1"/>
    <col min="19" max="19" width="15.28515625" style="1" customWidth="1"/>
    <col min="20" max="20" width="18.140625" style="1" customWidth="1"/>
    <col min="21" max="21" width="22.42578125" style="1" customWidth="1"/>
    <col min="22" max="22" width="21.42578125" style="1" customWidth="1"/>
    <col min="23" max="23" width="30" style="1" customWidth="1"/>
    <col min="24" max="24" width="48.85546875" style="1" customWidth="1"/>
    <col min="25" max="25" width="37.42578125" style="1" customWidth="1"/>
    <col min="26" max="26" width="55.85546875" style="1" customWidth="1"/>
    <col min="27" max="27" width="74.85546875" style="1" customWidth="1"/>
    <col min="28" max="28" width="21.42578125" style="1" customWidth="1"/>
    <col min="29" max="29" width="71.7109375" style="1" customWidth="1"/>
    <col min="30" max="30" width="32" style="1" customWidth="1"/>
    <col min="31" max="16384" width="11.42578125" style="1"/>
  </cols>
  <sheetData>
    <row r="1" spans="1:58" ht="44.25" customHeight="1" x14ac:dyDescent="0.3">
      <c r="A1" s="284"/>
      <c r="B1" s="284"/>
      <c r="C1" s="284"/>
      <c r="D1" s="223" t="s">
        <v>338</v>
      </c>
      <c r="E1" s="224"/>
      <c r="F1" s="224"/>
      <c r="G1" s="224"/>
      <c r="H1" s="224"/>
      <c r="I1" s="224"/>
      <c r="J1" s="224"/>
      <c r="K1" s="224"/>
      <c r="L1" s="224"/>
      <c r="M1" s="224"/>
      <c r="N1" s="224"/>
      <c r="O1" s="224"/>
      <c r="P1" s="224"/>
      <c r="Q1" s="224"/>
      <c r="R1" s="224"/>
      <c r="S1" s="224"/>
      <c r="T1" s="224"/>
      <c r="U1" s="224"/>
      <c r="V1" s="224"/>
      <c r="W1" s="224"/>
      <c r="X1" s="224"/>
      <c r="Y1" s="224"/>
      <c r="Z1" s="224"/>
      <c r="AA1" s="224"/>
      <c r="AB1" s="225"/>
      <c r="AC1" s="210" t="s">
        <v>207</v>
      </c>
      <c r="AD1" s="210"/>
    </row>
    <row r="2" spans="1:58" ht="30.75" customHeight="1" x14ac:dyDescent="0.3">
      <c r="A2" s="284"/>
      <c r="B2" s="284"/>
      <c r="C2" s="284"/>
      <c r="D2" s="223"/>
      <c r="E2" s="224"/>
      <c r="F2" s="224"/>
      <c r="G2" s="224"/>
      <c r="H2" s="224"/>
      <c r="I2" s="224"/>
      <c r="J2" s="224"/>
      <c r="K2" s="224"/>
      <c r="L2" s="224"/>
      <c r="M2" s="224"/>
      <c r="N2" s="224"/>
      <c r="O2" s="224"/>
      <c r="P2" s="224"/>
      <c r="Q2" s="224"/>
      <c r="R2" s="224"/>
      <c r="S2" s="224"/>
      <c r="T2" s="224"/>
      <c r="U2" s="224"/>
      <c r="V2" s="224"/>
      <c r="W2" s="224"/>
      <c r="X2" s="224"/>
      <c r="Y2" s="224"/>
      <c r="Z2" s="224"/>
      <c r="AA2" s="224"/>
      <c r="AB2" s="225"/>
      <c r="AC2" s="211" t="s">
        <v>208</v>
      </c>
      <c r="AD2" s="212"/>
    </row>
    <row r="3" spans="1:58" ht="40.5" customHeight="1" x14ac:dyDescent="0.3">
      <c r="A3" s="284"/>
      <c r="B3" s="284"/>
      <c r="C3" s="284"/>
      <c r="D3" s="226"/>
      <c r="E3" s="227"/>
      <c r="F3" s="227"/>
      <c r="G3" s="227"/>
      <c r="H3" s="227"/>
      <c r="I3" s="227"/>
      <c r="J3" s="227"/>
      <c r="K3" s="227"/>
      <c r="L3" s="227"/>
      <c r="M3" s="227"/>
      <c r="N3" s="227"/>
      <c r="O3" s="227"/>
      <c r="P3" s="227"/>
      <c r="Q3" s="227"/>
      <c r="R3" s="227"/>
      <c r="S3" s="227"/>
      <c r="T3" s="227"/>
      <c r="U3" s="227"/>
      <c r="V3" s="227"/>
      <c r="W3" s="227"/>
      <c r="X3" s="227"/>
      <c r="Y3" s="227"/>
      <c r="Z3" s="227"/>
      <c r="AA3" s="227"/>
      <c r="AB3" s="228"/>
      <c r="AC3" s="211" t="s">
        <v>209</v>
      </c>
      <c r="AD3" s="211"/>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row>
    <row r="4" spans="1:58" ht="72" customHeight="1" x14ac:dyDescent="0.3">
      <c r="A4" s="266" t="s">
        <v>55</v>
      </c>
      <c r="B4" s="266"/>
      <c r="C4" s="266"/>
      <c r="D4" s="266"/>
      <c r="E4" s="266"/>
      <c r="F4" s="266"/>
      <c r="G4" s="266"/>
      <c r="H4" s="266" t="s">
        <v>56</v>
      </c>
      <c r="I4" s="266"/>
      <c r="J4" s="266"/>
      <c r="K4" s="266"/>
      <c r="L4" s="266"/>
      <c r="M4" s="266"/>
      <c r="N4" s="266"/>
      <c r="O4" s="144" t="s">
        <v>57</v>
      </c>
      <c r="P4" s="145"/>
      <c r="Q4" s="213" t="s">
        <v>58</v>
      </c>
      <c r="R4" s="214"/>
      <c r="S4" s="214"/>
      <c r="T4" s="214"/>
      <c r="U4" s="214"/>
      <c r="V4" s="215"/>
      <c r="W4" s="216" t="s">
        <v>308</v>
      </c>
      <c r="X4" s="217"/>
      <c r="Y4" s="216" t="s">
        <v>309</v>
      </c>
      <c r="Z4" s="217"/>
      <c r="AA4" s="216" t="s">
        <v>310</v>
      </c>
      <c r="AB4" s="217"/>
      <c r="AC4" s="218" t="s">
        <v>295</v>
      </c>
      <c r="AD4" s="219"/>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row>
    <row r="5" spans="1:58" ht="16.5" customHeight="1" x14ac:dyDescent="0.3">
      <c r="A5" s="285" t="s">
        <v>59</v>
      </c>
      <c r="B5" s="271" t="s">
        <v>5</v>
      </c>
      <c r="C5" s="271" t="s">
        <v>12</v>
      </c>
      <c r="D5" s="220" t="s">
        <v>14</v>
      </c>
      <c r="E5" s="271" t="s">
        <v>16</v>
      </c>
      <c r="F5" s="220" t="s">
        <v>18</v>
      </c>
      <c r="G5" s="220" t="s">
        <v>60</v>
      </c>
      <c r="H5" s="220" t="s">
        <v>61</v>
      </c>
      <c r="I5" s="271" t="s">
        <v>62</v>
      </c>
      <c r="J5" s="220" t="s">
        <v>63</v>
      </c>
      <c r="K5" s="221" t="s">
        <v>64</v>
      </c>
      <c r="L5" s="220" t="s">
        <v>65</v>
      </c>
      <c r="M5" s="271" t="s">
        <v>62</v>
      </c>
      <c r="N5" s="220" t="s">
        <v>24</v>
      </c>
      <c r="O5" s="229" t="s">
        <v>66</v>
      </c>
      <c r="P5" s="220" t="s">
        <v>26</v>
      </c>
      <c r="Q5" s="221" t="s">
        <v>58</v>
      </c>
      <c r="R5" s="220" t="s">
        <v>311</v>
      </c>
      <c r="S5" s="220" t="s">
        <v>312</v>
      </c>
      <c r="T5" s="220" t="s">
        <v>313</v>
      </c>
      <c r="U5" s="220" t="s">
        <v>314</v>
      </c>
      <c r="V5" s="220" t="s">
        <v>48</v>
      </c>
      <c r="W5" s="221" t="s">
        <v>315</v>
      </c>
      <c r="X5" s="221" t="s">
        <v>316</v>
      </c>
      <c r="Y5" s="221" t="s">
        <v>315</v>
      </c>
      <c r="Z5" s="221" t="s">
        <v>316</v>
      </c>
      <c r="AA5" s="221" t="s">
        <v>315</v>
      </c>
      <c r="AB5" s="221" t="s">
        <v>316</v>
      </c>
      <c r="AC5" s="221" t="s">
        <v>282</v>
      </c>
      <c r="AD5" s="221" t="s">
        <v>317</v>
      </c>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row>
    <row r="6" spans="1:58" s="3" customFormat="1" ht="48" customHeight="1" x14ac:dyDescent="0.25">
      <c r="A6" s="285"/>
      <c r="B6" s="271"/>
      <c r="C6" s="271"/>
      <c r="D6" s="220"/>
      <c r="E6" s="271"/>
      <c r="F6" s="220"/>
      <c r="G6" s="220"/>
      <c r="H6" s="220"/>
      <c r="I6" s="271"/>
      <c r="J6" s="220"/>
      <c r="K6" s="222"/>
      <c r="L6" s="271"/>
      <c r="M6" s="271"/>
      <c r="N6" s="220"/>
      <c r="O6" s="229"/>
      <c r="P6" s="220"/>
      <c r="Q6" s="222"/>
      <c r="R6" s="220"/>
      <c r="S6" s="220"/>
      <c r="T6" s="220"/>
      <c r="U6" s="220"/>
      <c r="V6" s="220"/>
      <c r="W6" s="222"/>
      <c r="X6" s="222"/>
      <c r="Y6" s="222"/>
      <c r="Z6" s="222"/>
      <c r="AA6" s="222"/>
      <c r="AB6" s="222"/>
      <c r="AC6" s="222"/>
      <c r="AD6" s="2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row>
    <row r="7" spans="1:58" s="88" customFormat="1" ht="223.5" customHeight="1" x14ac:dyDescent="0.25">
      <c r="A7" s="270">
        <v>1</v>
      </c>
      <c r="B7" s="257" t="s">
        <v>193</v>
      </c>
      <c r="C7" s="253" t="s">
        <v>175</v>
      </c>
      <c r="D7" s="259" t="s">
        <v>286</v>
      </c>
      <c r="E7" s="260" t="s">
        <v>285</v>
      </c>
      <c r="F7" s="242" t="s">
        <v>296</v>
      </c>
      <c r="G7" s="258">
        <v>20</v>
      </c>
      <c r="H7" s="250" t="str">
        <f>IF(G7&lt;=0,"",IF(G7&lt;=2,"Muy Baja",IF(G7&lt;=24,"Baja",IF(G7&lt;=500,"Media",IF(G7&lt;=5000,"Alta","Muy Alta")))))</f>
        <v>Baja</v>
      </c>
      <c r="I7" s="252">
        <f>IF(H7="","",IF(H7="Muy Baja",0.2,IF(H7="Baja",0.4,IF(H7="Media",0.6,IF(H7="Alta",0.8,IF(H7="Muy Alta",1,))))))</f>
        <v>0.4</v>
      </c>
      <c r="J7" s="246" t="s">
        <v>129</v>
      </c>
      <c r="K7" s="247" t="str">
        <f>IF(NOT(ISERROR(MATCH(J7,'[1]Tabla Impacto'!$B$221:$B$223,0))),'[1]Tabla Impacto'!$F$223&amp;"Por favor no seleccionar los criterios de impacto(Afectación Económica o presupuestal y Pérdida Reputacional)",J7)</f>
        <v xml:space="preserve">     El riesgo afecta la imagen de la entidad internamente, de conocimiento general, nivel interno, de junta dircetiva y accionistas y/o de provedores</v>
      </c>
      <c r="L7" s="250" t="str">
        <f>IF(OR(K7='[1]Tabla Impacto'!$C$11,K7='[1]Tabla Impacto'!$D$11),"Leve",IF(OR(K7='[1]Tabla Impacto'!$C$12,K7='[1]Tabla Impacto'!$D$12),"Menor",IF(OR(K7='[1]Tabla Impacto'!$C$13,K7='[1]Tabla Impacto'!$D$13),"Moderado",IF(OR(K7='[1]Tabla Impacto'!$C$14,K7='[1]Tabla Impacto'!$D$14),"Mayor",IF(OR(K7='[1]Tabla Impacto'!$C$15,K7='[1]Tabla Impacto'!$D$15),"Catastrófico","")))))</f>
        <v>Menor</v>
      </c>
      <c r="M7" s="252">
        <f>IF(L7="","",IF(L7="Leve",0.2,IF(L7="Menor",0.4,IF(L7="Moderado",0.6,IF(L7="Mayor",0.8,IF(L7="Catastrófico",1,))))))</f>
        <v>0.4</v>
      </c>
      <c r="N7" s="261" t="str">
        <f>IF(OR(AND(H7="Muy Baja",L7="Leve"),AND(H7="Muy Baja",L7="Menor"),AND(H7="Baja",L7="Leve")),"Bajo",IF(OR(AND(H7="Muy baja",L7="Moderado"),AND(H7="Baja",L7="Menor"),AND(H7="Baja",L7="Moderado"),AND(H7="Media",L7="Leve"),AND(H7="Media",L7="Menor"),AND(H7="Media",L7="Moderado"),AND(H7="Alta",L7="Leve"),AND(H7="Alta",L7="Menor")),"Moderado",IF(OR(AND(H7="Muy Baja",L7="Mayor"),AND(H7="Baja",L7="Mayor"),AND(H7="Media",L7="Mayor"),AND(H7="Alta",L7="Moderado"),AND(H7="Alta",L7="Mayor"),AND(H7="Muy Alta",L7="Leve"),AND(H7="Muy Alta",L7="Menor"),AND(H7="Muy Alta",L7="Moderado"),AND(H7="Muy Alta",L7="Mayor")),"Alto",IF(OR(AND(H7="Muy Baja",L7="Catastrófico"),AND(H7="Baja",L7="Catastrófico"),AND(H7="Media",L7="Catastrófico"),AND(H7="Alta",L7="Catastrófico"),AND(H7="Muy Alta",L7="Catastrófico")),"Extremo",""))))</f>
        <v>Moderado</v>
      </c>
      <c r="O7" s="137">
        <v>1</v>
      </c>
      <c r="P7" s="96" t="s">
        <v>287</v>
      </c>
      <c r="Q7" s="139" t="s">
        <v>297</v>
      </c>
      <c r="R7" s="147" t="s">
        <v>318</v>
      </c>
      <c r="S7" s="148">
        <v>46055</v>
      </c>
      <c r="T7" s="148">
        <v>46374</v>
      </c>
      <c r="U7" s="149"/>
      <c r="V7" s="138"/>
      <c r="W7" s="138"/>
      <c r="X7" s="138"/>
      <c r="Y7" s="138"/>
      <c r="Z7" s="138"/>
      <c r="AA7" s="138"/>
      <c r="AB7" s="138"/>
      <c r="AC7" s="139"/>
      <c r="AD7" s="139"/>
      <c r="AE7" s="87"/>
      <c r="AF7" s="87"/>
      <c r="AG7" s="87"/>
      <c r="AH7" s="87"/>
      <c r="AI7" s="87"/>
      <c r="AJ7" s="87"/>
      <c r="AK7" s="87"/>
      <c r="AL7" s="87"/>
      <c r="AM7" s="87"/>
      <c r="AN7" s="87"/>
      <c r="AO7" s="87"/>
      <c r="AP7" s="87"/>
      <c r="AQ7" s="87"/>
      <c r="AR7" s="87"/>
      <c r="AS7" s="87"/>
      <c r="AT7" s="87"/>
      <c r="AU7" s="87"/>
      <c r="AV7" s="87"/>
      <c r="AW7" s="87"/>
      <c r="AX7" s="87"/>
      <c r="AY7" s="87"/>
      <c r="AZ7" s="87"/>
      <c r="BA7" s="87"/>
      <c r="BB7" s="87"/>
      <c r="BC7" s="87"/>
      <c r="BD7" s="87"/>
      <c r="BE7" s="87"/>
      <c r="BF7" s="87"/>
    </row>
    <row r="8" spans="1:58" s="88" customFormat="1" ht="16.5" hidden="1" customHeight="1" x14ac:dyDescent="0.25">
      <c r="A8" s="270"/>
      <c r="B8" s="257"/>
      <c r="C8" s="254"/>
      <c r="D8" s="259"/>
      <c r="E8" s="260"/>
      <c r="F8" s="242"/>
      <c r="G8" s="258"/>
      <c r="H8" s="250"/>
      <c r="I8" s="252"/>
      <c r="J8" s="246"/>
      <c r="K8" s="248"/>
      <c r="L8" s="250"/>
      <c r="M8" s="252"/>
      <c r="N8" s="261"/>
      <c r="O8" s="137">
        <v>2</v>
      </c>
      <c r="P8" s="96"/>
      <c r="Q8" s="139"/>
      <c r="R8" s="92" t="s">
        <v>319</v>
      </c>
      <c r="S8" s="150">
        <v>45324</v>
      </c>
      <c r="T8" s="150">
        <v>46006</v>
      </c>
      <c r="U8" s="149"/>
      <c r="V8" s="138"/>
      <c r="W8" s="138"/>
      <c r="X8" s="138"/>
      <c r="Y8" s="138"/>
      <c r="Z8" s="138"/>
      <c r="AA8" s="138"/>
      <c r="AB8" s="138"/>
      <c r="AC8" s="139"/>
      <c r="AD8" s="139"/>
      <c r="AE8" s="87"/>
      <c r="AF8" s="87"/>
      <c r="AG8" s="87"/>
      <c r="AH8" s="87"/>
      <c r="AI8" s="87"/>
      <c r="AJ8" s="87"/>
      <c r="AK8" s="87"/>
      <c r="AL8" s="87"/>
      <c r="AM8" s="87"/>
      <c r="AN8" s="87"/>
      <c r="AO8" s="87"/>
      <c r="AP8" s="87"/>
      <c r="AQ8" s="87"/>
      <c r="AR8" s="87"/>
      <c r="AS8" s="87"/>
      <c r="AT8" s="87"/>
      <c r="AU8" s="87"/>
      <c r="AV8" s="87"/>
      <c r="AW8" s="87"/>
      <c r="AX8" s="87"/>
      <c r="AY8" s="87"/>
      <c r="AZ8" s="87"/>
      <c r="BA8" s="87"/>
      <c r="BB8" s="87"/>
      <c r="BC8" s="87"/>
      <c r="BD8" s="87"/>
      <c r="BE8" s="87"/>
      <c r="BF8" s="87"/>
    </row>
    <row r="9" spans="1:58" s="90" customFormat="1" ht="18" hidden="1" customHeight="1" x14ac:dyDescent="0.25">
      <c r="A9" s="270"/>
      <c r="B9" s="257"/>
      <c r="C9" s="254"/>
      <c r="D9" s="259"/>
      <c r="E9" s="260"/>
      <c r="F9" s="242"/>
      <c r="G9" s="258"/>
      <c r="H9" s="250"/>
      <c r="I9" s="252"/>
      <c r="J9" s="246"/>
      <c r="K9" s="248"/>
      <c r="L9" s="250"/>
      <c r="M9" s="252"/>
      <c r="N9" s="261"/>
      <c r="O9" s="136">
        <v>3</v>
      </c>
      <c r="P9" s="140"/>
      <c r="Q9" s="139"/>
      <c r="R9" s="146" t="s">
        <v>320</v>
      </c>
      <c r="S9" s="150">
        <v>45324</v>
      </c>
      <c r="T9" s="150">
        <v>46006</v>
      </c>
      <c r="U9" s="149"/>
      <c r="V9" s="138"/>
      <c r="W9" s="138"/>
      <c r="X9" s="138"/>
      <c r="Y9" s="138"/>
      <c r="Z9" s="138"/>
      <c r="AA9" s="138"/>
      <c r="AB9" s="138"/>
      <c r="AC9" s="139"/>
      <c r="AD9" s="139"/>
      <c r="AE9" s="89"/>
      <c r="AF9" s="89"/>
      <c r="AG9" s="89"/>
      <c r="AH9" s="89"/>
      <c r="AI9" s="89"/>
      <c r="AJ9" s="89"/>
      <c r="AK9" s="89"/>
      <c r="AL9" s="89"/>
      <c r="AM9" s="89"/>
      <c r="AN9" s="89"/>
      <c r="AO9" s="89"/>
      <c r="AP9" s="89"/>
      <c r="AQ9" s="89"/>
      <c r="AR9" s="89"/>
      <c r="AS9" s="89"/>
      <c r="AT9" s="89"/>
      <c r="AU9" s="89"/>
      <c r="AV9" s="89"/>
      <c r="AW9" s="89"/>
      <c r="AX9" s="89"/>
      <c r="AY9" s="89"/>
      <c r="AZ9" s="89"/>
      <c r="BA9" s="89"/>
      <c r="BB9" s="89"/>
      <c r="BC9" s="89"/>
      <c r="BD9" s="89"/>
      <c r="BE9" s="89"/>
      <c r="BF9" s="89"/>
    </row>
    <row r="10" spans="1:58" s="90" customFormat="1" ht="18" hidden="1" customHeight="1" x14ac:dyDescent="0.25">
      <c r="A10" s="270"/>
      <c r="B10" s="257"/>
      <c r="C10" s="254"/>
      <c r="D10" s="259"/>
      <c r="E10" s="260"/>
      <c r="F10" s="242"/>
      <c r="G10" s="258"/>
      <c r="H10" s="250"/>
      <c r="I10" s="252"/>
      <c r="J10" s="246"/>
      <c r="K10" s="248"/>
      <c r="L10" s="250"/>
      <c r="M10" s="252"/>
      <c r="N10" s="261"/>
      <c r="O10" s="136">
        <v>4</v>
      </c>
      <c r="P10" s="96"/>
      <c r="Q10" s="139"/>
      <c r="R10" s="146" t="s">
        <v>320</v>
      </c>
      <c r="S10" s="150">
        <v>45324</v>
      </c>
      <c r="T10" s="150">
        <v>46006</v>
      </c>
      <c r="U10" s="149"/>
      <c r="V10" s="138"/>
      <c r="W10" s="138"/>
      <c r="X10" s="138"/>
      <c r="Y10" s="138"/>
      <c r="Z10" s="138"/>
      <c r="AA10" s="138"/>
      <c r="AB10" s="138"/>
      <c r="AC10" s="139"/>
      <c r="AD10" s="139"/>
      <c r="AE10" s="89"/>
      <c r="AF10" s="89"/>
      <c r="AG10" s="89"/>
      <c r="AH10" s="89"/>
      <c r="AI10" s="89"/>
      <c r="AJ10" s="89"/>
      <c r="AK10" s="89"/>
      <c r="AL10" s="89"/>
      <c r="AM10" s="89"/>
      <c r="AN10" s="89"/>
      <c r="AO10" s="89"/>
      <c r="AP10" s="89"/>
      <c r="AQ10" s="89"/>
      <c r="AR10" s="89"/>
      <c r="AS10" s="89"/>
      <c r="AT10" s="89"/>
      <c r="AU10" s="89"/>
      <c r="AV10" s="89"/>
      <c r="AW10" s="89"/>
      <c r="AX10" s="89"/>
      <c r="AY10" s="89"/>
      <c r="AZ10" s="89"/>
      <c r="BA10" s="89"/>
      <c r="BB10" s="89"/>
      <c r="BC10" s="89"/>
      <c r="BD10" s="89"/>
      <c r="BE10" s="89"/>
      <c r="BF10" s="89"/>
    </row>
    <row r="11" spans="1:58" s="90" customFormat="1" ht="18" hidden="1" customHeight="1" x14ac:dyDescent="0.25">
      <c r="A11" s="270"/>
      <c r="B11" s="257"/>
      <c r="C11" s="254"/>
      <c r="D11" s="259"/>
      <c r="E11" s="260"/>
      <c r="F11" s="242"/>
      <c r="G11" s="258"/>
      <c r="H11" s="250"/>
      <c r="I11" s="252"/>
      <c r="J11" s="246"/>
      <c r="K11" s="248"/>
      <c r="L11" s="250"/>
      <c r="M11" s="252"/>
      <c r="N11" s="261"/>
      <c r="O11" s="136">
        <v>5</v>
      </c>
      <c r="P11" s="96"/>
      <c r="Q11" s="139"/>
      <c r="R11" s="146" t="s">
        <v>320</v>
      </c>
      <c r="S11" s="150">
        <v>45324</v>
      </c>
      <c r="T11" s="150">
        <v>46006</v>
      </c>
      <c r="U11" s="149"/>
      <c r="V11" s="138"/>
      <c r="W11" s="138"/>
      <c r="X11" s="138"/>
      <c r="Y11" s="138"/>
      <c r="Z11" s="138"/>
      <c r="AA11" s="138"/>
      <c r="AB11" s="138"/>
      <c r="AC11" s="139"/>
      <c r="AD11" s="139"/>
      <c r="AE11" s="89"/>
      <c r="AF11" s="89"/>
      <c r="AG11" s="89"/>
      <c r="AH11" s="89"/>
      <c r="AI11" s="89"/>
      <c r="AJ11" s="89"/>
      <c r="AK11" s="89"/>
      <c r="AL11" s="89"/>
      <c r="AM11" s="89"/>
      <c r="AN11" s="89"/>
      <c r="AO11" s="89"/>
      <c r="AP11" s="89"/>
      <c r="AQ11" s="89"/>
      <c r="AR11" s="89"/>
      <c r="AS11" s="89"/>
      <c r="AT11" s="89"/>
      <c r="AU11" s="89"/>
      <c r="AV11" s="89"/>
      <c r="AW11" s="89"/>
      <c r="AX11" s="89"/>
      <c r="AY11" s="89"/>
      <c r="AZ11" s="89"/>
      <c r="BA11" s="89"/>
      <c r="BB11" s="89"/>
      <c r="BC11" s="89"/>
      <c r="BD11" s="89"/>
      <c r="BE11" s="89"/>
      <c r="BF11" s="89"/>
    </row>
    <row r="12" spans="1:58" s="90" customFormat="1" ht="18" hidden="1" customHeight="1" x14ac:dyDescent="0.25">
      <c r="A12" s="270"/>
      <c r="B12" s="257"/>
      <c r="C12" s="255"/>
      <c r="D12" s="259"/>
      <c r="E12" s="260"/>
      <c r="F12" s="242"/>
      <c r="G12" s="258"/>
      <c r="H12" s="250"/>
      <c r="I12" s="252"/>
      <c r="J12" s="246"/>
      <c r="K12" s="249"/>
      <c r="L12" s="250"/>
      <c r="M12" s="252"/>
      <c r="N12" s="261"/>
      <c r="O12" s="136">
        <v>6</v>
      </c>
      <c r="P12" s="96"/>
      <c r="Q12" s="139"/>
      <c r="R12" s="146" t="s">
        <v>320</v>
      </c>
      <c r="S12" s="150">
        <v>45324</v>
      </c>
      <c r="T12" s="150">
        <v>46006</v>
      </c>
      <c r="U12" s="149"/>
      <c r="V12" s="138"/>
      <c r="W12" s="138"/>
      <c r="X12" s="138"/>
      <c r="Y12" s="138"/>
      <c r="Z12" s="138"/>
      <c r="AA12" s="138"/>
      <c r="AB12" s="138"/>
      <c r="AC12" s="139"/>
      <c r="AD12" s="13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89"/>
      <c r="BE12" s="89"/>
      <c r="BF12" s="89"/>
    </row>
    <row r="13" spans="1:58" s="90" customFormat="1" ht="214.5" customHeight="1" x14ac:dyDescent="0.25">
      <c r="A13" s="263">
        <v>2</v>
      </c>
      <c r="B13" s="272" t="s">
        <v>261</v>
      </c>
      <c r="C13" s="253" t="s">
        <v>177</v>
      </c>
      <c r="D13" s="253" t="s">
        <v>210</v>
      </c>
      <c r="E13" s="267" t="s">
        <v>211</v>
      </c>
      <c r="F13" s="253" t="s">
        <v>185</v>
      </c>
      <c r="G13" s="286">
        <v>40</v>
      </c>
      <c r="H13" s="275" t="str">
        <f>IF(G13&lt;=0,"",IF(G13&lt;=2,"Muy Baja",IF(G13&lt;=24,"Baja",IF(G13&lt;=500,"Media",IF(G13&lt;=5000,"Alta","Muy Alta")))))</f>
        <v>Media</v>
      </c>
      <c r="I13" s="247">
        <f>IF(H13="","",IF(H13="Muy Baja",0.2,IF(H13="Baja",0.4,IF(H13="Media",0.6,IF(H13="Alta",0.8,IF(H13="Muy Alta",1,))))))</f>
        <v>0.6</v>
      </c>
      <c r="J13" s="281" t="s">
        <v>129</v>
      </c>
      <c r="K13" s="247" t="str">
        <f>IF(NOT(ISERROR(MATCH(J13,'[1]Tabla Impacto'!$B$221:$B$223,0))),'[1]Tabla Impacto'!$F$223&amp;"Por favor no seleccionar los criterios de impacto(Afectación Económica o presupuestal y Pérdida Reputacional)",J13)</f>
        <v xml:space="preserve">     El riesgo afecta la imagen de la entidad internamente, de conocimiento general, nivel interno, de junta dircetiva y accionistas y/o de provedores</v>
      </c>
      <c r="L13" s="275" t="str">
        <f>IF(OR(K13='[1]Tabla Impacto'!$C$11,K13='[1]Tabla Impacto'!$D$11),"Leve",IF(OR(K13='[1]Tabla Impacto'!$C$12,K13='[1]Tabla Impacto'!$D$12),"Menor",IF(OR(K13='[1]Tabla Impacto'!$C$13,K13='[1]Tabla Impacto'!$D$13),"Moderado",IF(OR(K13='[1]Tabla Impacto'!$C$14,K13='[1]Tabla Impacto'!$D$14),"Mayor",IF(OR(K13='[1]Tabla Impacto'!$C$15,K13='[1]Tabla Impacto'!$D$15),"Catastrófico","")))))</f>
        <v>Menor</v>
      </c>
      <c r="M13" s="247">
        <f>IF(L13="","",IF(L13="Leve",0.2,IF(L13="Menor",0.4,IF(L13="Moderado",0.6,IF(L13="Mayor",0.8,IF(L13="Catastrófico",1,))))))</f>
        <v>0.4</v>
      </c>
      <c r="N13" s="278" t="str">
        <f>IF(OR(AND(H13="Muy Baja",L13="Leve"),AND(H13="Muy Baja",L13="Menor"),AND(H13="Baja",L13="Leve")),"Bajo",IF(OR(AND(H13="Muy baja",L13="Moderado"),AND(H13="Baja",L13="Menor"),AND(H13="Baja",L13="Moderado"),AND(H13="Media",L13="Leve"),AND(H13="Media",L13="Menor"),AND(H13="Media",L13="Moderado"),AND(H13="Alta",L13="Leve"),AND(H13="Alta",L13="Menor")),"Moderado",IF(OR(AND(H13="Muy Baja",L13="Mayor"),AND(H13="Baja",L13="Mayor"),AND(H13="Media",L13="Mayor"),AND(H13="Alta",L13="Moderado"),AND(H13="Alta",L13="Mayor"),AND(H13="Muy Alta",L13="Leve"),AND(H13="Muy Alta",L13="Menor"),AND(H13="Muy Alta",L13="Moderado"),AND(H13="Muy Alta",L13="Mayor")),"Alto",IF(OR(AND(H13="Muy Baja",L13="Catastrófico"),AND(H13="Baja",L13="Catastrófico"),AND(H13="Media",L13="Catastrófico"),AND(H13="Alta",L13="Catastrófico"),AND(H13="Muy Alta",L13="Catastrófico")),"Extremo",""))))</f>
        <v>Moderado</v>
      </c>
      <c r="O13" s="136">
        <v>1</v>
      </c>
      <c r="P13" s="96" t="s">
        <v>284</v>
      </c>
      <c r="Q13" s="138" t="s">
        <v>283</v>
      </c>
      <c r="R13" s="146" t="s">
        <v>334</v>
      </c>
      <c r="S13" s="150">
        <v>46055</v>
      </c>
      <c r="T13" s="150">
        <v>46374</v>
      </c>
      <c r="U13" s="149"/>
      <c r="V13" s="138"/>
      <c r="W13" s="138"/>
      <c r="X13" s="138"/>
      <c r="Y13" s="138"/>
      <c r="Z13" s="138"/>
      <c r="AA13" s="138"/>
      <c r="AB13" s="138"/>
      <c r="AC13" s="139"/>
      <c r="AD13" s="139"/>
      <c r="AE13" s="89"/>
      <c r="AF13" s="89"/>
      <c r="AG13" s="89"/>
      <c r="AH13" s="89"/>
      <c r="AI13" s="89"/>
      <c r="AJ13" s="89"/>
      <c r="AK13" s="89"/>
      <c r="AL13" s="89"/>
      <c r="AM13" s="89"/>
      <c r="AN13" s="89"/>
      <c r="AO13" s="89"/>
      <c r="AP13" s="89"/>
      <c r="AQ13" s="89"/>
      <c r="AR13" s="89"/>
      <c r="AS13" s="89"/>
      <c r="AT13" s="89"/>
      <c r="AU13" s="89"/>
      <c r="AV13" s="89"/>
      <c r="AW13" s="89"/>
      <c r="AX13" s="89"/>
      <c r="AY13" s="89"/>
      <c r="AZ13" s="89"/>
      <c r="BA13" s="89"/>
      <c r="BB13" s="89"/>
      <c r="BC13" s="89"/>
      <c r="BD13" s="89"/>
      <c r="BE13" s="89"/>
      <c r="BF13" s="89"/>
    </row>
    <row r="14" spans="1:58" s="90" customFormat="1" ht="69" hidden="1" customHeight="1" x14ac:dyDescent="0.25">
      <c r="A14" s="264"/>
      <c r="B14" s="273"/>
      <c r="C14" s="254"/>
      <c r="D14" s="254"/>
      <c r="E14" s="268"/>
      <c r="F14" s="254"/>
      <c r="G14" s="287"/>
      <c r="H14" s="276"/>
      <c r="I14" s="248"/>
      <c r="J14" s="282"/>
      <c r="K14" s="248">
        <f ca="1">IF(NOT(ISERROR(MATCH(J14,_xlfn.ANCHORARRAY(E25),0))),I27&amp;"Por favor no seleccionar los criterios de impacto",J14)</f>
        <v>0</v>
      </c>
      <c r="L14" s="276"/>
      <c r="M14" s="248"/>
      <c r="N14" s="279"/>
      <c r="O14" s="136">
        <v>2</v>
      </c>
      <c r="P14" s="96"/>
      <c r="Q14" s="141"/>
      <c r="R14" s="139"/>
      <c r="S14" s="138">
        <v>46055</v>
      </c>
      <c r="T14" s="138">
        <v>46374</v>
      </c>
      <c r="U14" s="138"/>
      <c r="V14" s="138"/>
      <c r="W14" s="138"/>
      <c r="X14" s="138"/>
      <c r="Y14" s="138"/>
      <c r="Z14" s="138"/>
      <c r="AA14" s="138"/>
      <c r="AB14" s="138"/>
      <c r="AC14" s="139"/>
      <c r="AD14" s="139"/>
      <c r="AE14" s="89"/>
      <c r="AF14" s="89"/>
      <c r="AG14" s="89"/>
      <c r="AH14" s="89"/>
      <c r="AI14" s="89"/>
      <c r="AJ14" s="89"/>
      <c r="AK14" s="89"/>
      <c r="AL14" s="89"/>
      <c r="AM14" s="89"/>
      <c r="AN14" s="89"/>
      <c r="AO14" s="89"/>
      <c r="AP14" s="89"/>
      <c r="AQ14" s="89"/>
      <c r="AR14" s="89"/>
      <c r="AS14" s="89"/>
      <c r="AT14" s="89"/>
      <c r="AU14" s="89"/>
      <c r="AV14" s="89"/>
      <c r="AW14" s="89"/>
      <c r="AX14" s="89"/>
      <c r="AY14" s="89"/>
      <c r="AZ14" s="89"/>
      <c r="BA14" s="89"/>
      <c r="BB14" s="89"/>
      <c r="BC14" s="89"/>
      <c r="BD14" s="89"/>
      <c r="BE14" s="89"/>
      <c r="BF14" s="89"/>
    </row>
    <row r="15" spans="1:58" s="90" customFormat="1" ht="38.25" hidden="1" customHeight="1" x14ac:dyDescent="0.25">
      <c r="A15" s="264"/>
      <c r="B15" s="273"/>
      <c r="C15" s="254"/>
      <c r="D15" s="254"/>
      <c r="E15" s="268"/>
      <c r="F15" s="254"/>
      <c r="G15" s="287"/>
      <c r="H15" s="276"/>
      <c r="I15" s="248"/>
      <c r="J15" s="282"/>
      <c r="K15" s="248">
        <f ca="1">IF(NOT(ISERROR(MATCH(J15,_xlfn.ANCHORARRAY(E26),0))),I28&amp;"Por favor no seleccionar los criterios de impacto",J15)</f>
        <v>0</v>
      </c>
      <c r="L15" s="276"/>
      <c r="M15" s="248"/>
      <c r="N15" s="279"/>
      <c r="O15" s="136">
        <v>3</v>
      </c>
      <c r="P15" s="140"/>
      <c r="Q15" s="141"/>
      <c r="R15" s="139"/>
      <c r="S15" s="138">
        <v>46055</v>
      </c>
      <c r="T15" s="138">
        <v>46374</v>
      </c>
      <c r="U15" s="138"/>
      <c r="V15" s="138"/>
      <c r="W15" s="138"/>
      <c r="X15" s="138"/>
      <c r="Y15" s="138"/>
      <c r="Z15" s="138"/>
      <c r="AA15" s="138"/>
      <c r="AB15" s="138"/>
      <c r="AC15" s="139"/>
      <c r="AD15" s="13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89"/>
      <c r="BE15" s="89"/>
      <c r="BF15" s="89"/>
    </row>
    <row r="16" spans="1:58" s="90" customFormat="1" ht="16.5" hidden="1" customHeight="1" x14ac:dyDescent="0.25">
      <c r="A16" s="264"/>
      <c r="B16" s="273"/>
      <c r="C16" s="254"/>
      <c r="D16" s="254"/>
      <c r="E16" s="268"/>
      <c r="F16" s="254"/>
      <c r="G16" s="287"/>
      <c r="H16" s="276"/>
      <c r="I16" s="248"/>
      <c r="J16" s="282"/>
      <c r="K16" s="248">
        <f ca="1">IF(NOT(ISERROR(MATCH(J16,_xlfn.ANCHORARRAY(E27),0))),I29&amp;"Por favor no seleccionar los criterios de impacto",J16)</f>
        <v>0</v>
      </c>
      <c r="L16" s="276"/>
      <c r="M16" s="248"/>
      <c r="N16" s="279"/>
      <c r="O16" s="136">
        <v>4</v>
      </c>
      <c r="P16" s="96"/>
      <c r="Q16" s="141"/>
      <c r="R16" s="139"/>
      <c r="S16" s="138">
        <v>46055</v>
      </c>
      <c r="T16" s="138">
        <v>46374</v>
      </c>
      <c r="U16" s="138"/>
      <c r="V16" s="138"/>
      <c r="W16" s="138"/>
      <c r="X16" s="138"/>
      <c r="Y16" s="138"/>
      <c r="Z16" s="138"/>
      <c r="AA16" s="138"/>
      <c r="AB16" s="138"/>
      <c r="AC16" s="139"/>
      <c r="AD16" s="139"/>
      <c r="AE16" s="89"/>
      <c r="AF16" s="89"/>
      <c r="AG16" s="89"/>
      <c r="AH16" s="89"/>
      <c r="AI16" s="89"/>
      <c r="AJ16" s="89"/>
      <c r="AK16" s="89"/>
      <c r="AL16" s="89"/>
      <c r="AM16" s="89"/>
      <c r="AN16" s="89"/>
      <c r="AO16" s="89"/>
      <c r="AP16" s="89"/>
      <c r="AQ16" s="89"/>
      <c r="AR16" s="89"/>
      <c r="AS16" s="89"/>
      <c r="AT16" s="89"/>
      <c r="AU16" s="89"/>
      <c r="AV16" s="89"/>
      <c r="AW16" s="89"/>
      <c r="AX16" s="89"/>
      <c r="AY16" s="89"/>
      <c r="AZ16" s="89"/>
      <c r="BA16" s="89"/>
      <c r="BB16" s="89"/>
      <c r="BC16" s="89"/>
      <c r="BD16" s="89"/>
      <c r="BE16" s="89"/>
      <c r="BF16" s="89"/>
    </row>
    <row r="17" spans="1:58" s="90" customFormat="1" ht="16.5" hidden="1" customHeight="1" x14ac:dyDescent="0.25">
      <c r="A17" s="264"/>
      <c r="B17" s="273"/>
      <c r="C17" s="254"/>
      <c r="D17" s="254"/>
      <c r="E17" s="268"/>
      <c r="F17" s="254"/>
      <c r="G17" s="287"/>
      <c r="H17" s="276"/>
      <c r="I17" s="248"/>
      <c r="J17" s="282"/>
      <c r="K17" s="248">
        <f ca="1">IF(NOT(ISERROR(MATCH(J17,_xlfn.ANCHORARRAY(E28),0))),I30&amp;"Por favor no seleccionar los criterios de impacto",J17)</f>
        <v>0</v>
      </c>
      <c r="L17" s="276"/>
      <c r="M17" s="248"/>
      <c r="N17" s="279"/>
      <c r="O17" s="136">
        <v>5</v>
      </c>
      <c r="P17" s="96"/>
      <c r="Q17" s="141"/>
      <c r="R17" s="139"/>
      <c r="S17" s="138">
        <v>46055</v>
      </c>
      <c r="T17" s="138">
        <v>46374</v>
      </c>
      <c r="U17" s="138"/>
      <c r="V17" s="138"/>
      <c r="W17" s="138"/>
      <c r="X17" s="138"/>
      <c r="Y17" s="138"/>
      <c r="Z17" s="138"/>
      <c r="AA17" s="138"/>
      <c r="AB17" s="138"/>
      <c r="AC17" s="139"/>
      <c r="AD17" s="139"/>
      <c r="AE17" s="89"/>
      <c r="AF17" s="89"/>
      <c r="AG17" s="89"/>
      <c r="AH17" s="89"/>
      <c r="AI17" s="89"/>
      <c r="AJ17" s="89"/>
      <c r="AK17" s="89"/>
      <c r="AL17" s="89"/>
      <c r="AM17" s="89"/>
      <c r="AN17" s="89"/>
      <c r="AO17" s="89"/>
      <c r="AP17" s="89"/>
      <c r="AQ17" s="89"/>
      <c r="AR17" s="89"/>
      <c r="AS17" s="89"/>
      <c r="AT17" s="89"/>
      <c r="AU17" s="89"/>
      <c r="AV17" s="89"/>
      <c r="AW17" s="89"/>
      <c r="AX17" s="89"/>
      <c r="AY17" s="89"/>
      <c r="AZ17" s="89"/>
      <c r="BA17" s="89"/>
      <c r="BB17" s="89"/>
      <c r="BC17" s="89"/>
      <c r="BD17" s="89"/>
      <c r="BE17" s="89"/>
      <c r="BF17" s="89"/>
    </row>
    <row r="18" spans="1:58" s="90" customFormat="1" ht="18" hidden="1" customHeight="1" x14ac:dyDescent="0.25">
      <c r="A18" s="265"/>
      <c r="B18" s="274"/>
      <c r="C18" s="255"/>
      <c r="D18" s="255"/>
      <c r="E18" s="269"/>
      <c r="F18" s="255"/>
      <c r="G18" s="288"/>
      <c r="H18" s="277"/>
      <c r="I18" s="249"/>
      <c r="J18" s="283"/>
      <c r="K18" s="249">
        <f ca="1">IF(NOT(ISERROR(MATCH(J18,_xlfn.ANCHORARRAY(E29),0))),I37&amp;"Por favor no seleccionar los criterios de impacto",J18)</f>
        <v>0</v>
      </c>
      <c r="L18" s="277"/>
      <c r="M18" s="249"/>
      <c r="N18" s="280"/>
      <c r="O18" s="136">
        <v>6</v>
      </c>
      <c r="P18" s="96"/>
      <c r="Q18" s="139"/>
      <c r="R18" s="151"/>
      <c r="S18" s="138">
        <v>46055</v>
      </c>
      <c r="T18" s="138">
        <v>46374</v>
      </c>
      <c r="U18" s="138"/>
      <c r="V18" s="138"/>
      <c r="W18" s="138"/>
      <c r="X18" s="138"/>
      <c r="Y18" s="138"/>
      <c r="Z18" s="138"/>
      <c r="AA18" s="138"/>
      <c r="AB18" s="138"/>
      <c r="AC18" s="139"/>
      <c r="AD18" s="139"/>
      <c r="AE18" s="89"/>
      <c r="AF18" s="89"/>
      <c r="AG18" s="89"/>
      <c r="AH18" s="89"/>
      <c r="AI18" s="89"/>
      <c r="AJ18" s="89"/>
      <c r="AK18" s="89"/>
      <c r="AL18" s="89"/>
      <c r="AM18" s="89"/>
      <c r="AN18" s="89"/>
      <c r="AO18" s="89"/>
      <c r="AP18" s="89"/>
      <c r="AQ18" s="89"/>
      <c r="AR18" s="89"/>
      <c r="AS18" s="89"/>
      <c r="AT18" s="89"/>
      <c r="AU18" s="89"/>
      <c r="AV18" s="89"/>
      <c r="AW18" s="89"/>
      <c r="AX18" s="89"/>
      <c r="AY18" s="89"/>
      <c r="AZ18" s="89"/>
      <c r="BA18" s="89"/>
      <c r="BB18" s="89"/>
      <c r="BC18" s="89"/>
      <c r="BD18" s="89"/>
      <c r="BE18" s="89"/>
      <c r="BF18" s="89"/>
    </row>
    <row r="19" spans="1:58" s="90" customFormat="1" ht="86.25" customHeight="1" x14ac:dyDescent="0.25">
      <c r="A19" s="245">
        <v>3</v>
      </c>
      <c r="B19" s="257" t="s">
        <v>262</v>
      </c>
      <c r="C19" s="253" t="s">
        <v>175</v>
      </c>
      <c r="D19" s="242" t="s">
        <v>212</v>
      </c>
      <c r="E19" s="242" t="s">
        <v>213</v>
      </c>
      <c r="F19" s="242" t="s">
        <v>296</v>
      </c>
      <c r="G19" s="258">
        <v>40</v>
      </c>
      <c r="H19" s="250" t="str">
        <f t="shared" ref="H19" si="0">IF(G19&lt;=0,"",IF(G19&lt;=2,"Muy Baja",IF(G19&lt;=24,"Baja",IF(G19&lt;=500,"Media",IF(G19&lt;=5000,"Alta","Muy Alta")))))</f>
        <v>Media</v>
      </c>
      <c r="I19" s="252">
        <f>IF(H19="","",IF(H19="Muy Baja",0.2,IF(H19="Baja",0.4,IF(H19="Media",0.6,IF(H19="Alta",0.8,IF(H19="Muy Alta",1,))))))</f>
        <v>0.6</v>
      </c>
      <c r="J19" s="246" t="s">
        <v>129</v>
      </c>
      <c r="K19" s="247" t="str">
        <f>IF(NOT(ISERROR(MATCH(J19,'[1]Tabla Impacto'!$B$221:$B$223,0))),'[1]Tabla Impacto'!$F$223&amp;"Por favor no seleccionar los criterios de impacto(Afectación Económica o presupuestal y Pérdida Reputacional)",J19)</f>
        <v xml:space="preserve">     El riesgo afecta la imagen de la entidad internamente, de conocimiento general, nivel interno, de junta dircetiva y accionistas y/o de provedores</v>
      </c>
      <c r="L19" s="250" t="str">
        <f>IF(OR(K19='[1]Tabla Impacto'!$C$11,K19='[1]Tabla Impacto'!$D$11),"Leve",IF(OR(K19='[1]Tabla Impacto'!$C$12,K19='[1]Tabla Impacto'!$D$12),"Menor",IF(OR(K19='[1]Tabla Impacto'!$C$13,K19='[1]Tabla Impacto'!$D$13),"Moderado",IF(OR(K19='[1]Tabla Impacto'!$C$14,K19='[1]Tabla Impacto'!$D$14),"Mayor",IF(OR(K19='[1]Tabla Impacto'!$C$15,K19='[1]Tabla Impacto'!$D$15),"Catastrófico","")))))</f>
        <v>Menor</v>
      </c>
      <c r="M19" s="252">
        <f>IF(L19="","",IF(L19="Leve",0.2,IF(L19="Menor",0.4,IF(L19="Moderado",0.6,IF(L19="Mayor",0.8,IF(L19="Catastrófico",1,))))))</f>
        <v>0.4</v>
      </c>
      <c r="N19" s="261" t="str">
        <f>IF(OR(AND(H19="Muy Baja",L19="Leve"),AND(H19="Muy Baja",L19="Menor"),AND(H19="Baja",L19="Leve")),"Bajo",IF(OR(AND(H19="Muy baja",L19="Moderado"),AND(H19="Baja",L19="Menor"),AND(H19="Baja",L19="Moderado"),AND(H19="Media",L19="Leve"),AND(H19="Media",L19="Menor"),AND(H19="Media",L19="Moderado"),AND(H19="Alta",L19="Leve"),AND(H19="Alta",L19="Menor")),"Moderado",IF(OR(AND(H19="Muy Baja",L19="Mayor"),AND(H19="Baja",L19="Mayor"),AND(H19="Media",L19="Mayor"),AND(H19="Alta",L19="Moderado"),AND(H19="Alta",L19="Mayor"),AND(H19="Muy Alta",L19="Leve"),AND(H19="Muy Alta",L19="Menor"),AND(H19="Muy Alta",L19="Moderado"),AND(H19="Muy Alta",L19="Mayor")),"Alto",IF(OR(AND(H19="Muy Baja",L19="Catastrófico"),AND(H19="Baja",L19="Catastrófico"),AND(H19="Media",L19="Catastrófico"),AND(H19="Alta",L19="Catastrófico"),AND(H19="Muy Alta",L19="Catastrófico")),"Extremo",""))))</f>
        <v>Moderado</v>
      </c>
      <c r="O19" s="136">
        <v>1</v>
      </c>
      <c r="P19" s="96" t="s">
        <v>298</v>
      </c>
      <c r="Q19" s="139" t="s">
        <v>337</v>
      </c>
      <c r="R19" s="139" t="s">
        <v>333</v>
      </c>
      <c r="S19" s="138">
        <v>46055</v>
      </c>
      <c r="T19" s="138">
        <v>46374</v>
      </c>
      <c r="U19" s="138"/>
      <c r="V19" s="138"/>
      <c r="W19" s="138"/>
      <c r="X19" s="138"/>
      <c r="Y19" s="138"/>
      <c r="Z19" s="138"/>
      <c r="AA19" s="138"/>
      <c r="AB19" s="138"/>
      <c r="AC19" s="139"/>
      <c r="AD19" s="139"/>
      <c r="AE19" s="89"/>
      <c r="AF19" s="89"/>
      <c r="AG19" s="89"/>
      <c r="AH19" s="89"/>
      <c r="AI19" s="89"/>
      <c r="AJ19" s="89"/>
      <c r="AK19" s="89"/>
      <c r="AL19" s="89"/>
      <c r="AM19" s="89"/>
      <c r="AN19" s="89"/>
      <c r="AO19" s="89"/>
      <c r="AP19" s="89"/>
      <c r="AQ19" s="89"/>
      <c r="AR19" s="89"/>
      <c r="AS19" s="89"/>
      <c r="AT19" s="89"/>
      <c r="AU19" s="89"/>
      <c r="AV19" s="89"/>
      <c r="AW19" s="89"/>
      <c r="AX19" s="89"/>
      <c r="AY19" s="89"/>
      <c r="AZ19" s="89"/>
      <c r="BA19" s="89"/>
      <c r="BB19" s="89"/>
      <c r="BC19" s="89"/>
      <c r="BD19" s="89"/>
      <c r="BE19" s="89"/>
      <c r="BF19" s="89"/>
    </row>
    <row r="20" spans="1:58" s="90" customFormat="1" ht="16.5" hidden="1" customHeight="1" x14ac:dyDescent="0.25">
      <c r="A20" s="245"/>
      <c r="B20" s="257"/>
      <c r="C20" s="254"/>
      <c r="D20" s="242"/>
      <c r="E20" s="242"/>
      <c r="F20" s="242"/>
      <c r="G20" s="258"/>
      <c r="H20" s="250"/>
      <c r="I20" s="252"/>
      <c r="J20" s="246"/>
      <c r="K20" s="248"/>
      <c r="L20" s="250"/>
      <c r="M20" s="252"/>
      <c r="N20" s="261"/>
      <c r="O20" s="136">
        <v>2</v>
      </c>
      <c r="P20" s="96"/>
      <c r="Q20" s="139"/>
      <c r="R20" s="139"/>
      <c r="S20" s="138">
        <v>46055</v>
      </c>
      <c r="T20" s="138">
        <v>46374</v>
      </c>
      <c r="U20" s="138"/>
      <c r="V20" s="138"/>
      <c r="W20" s="138"/>
      <c r="X20" s="138"/>
      <c r="Y20" s="138"/>
      <c r="Z20" s="138"/>
      <c r="AA20" s="138"/>
      <c r="AB20" s="138"/>
      <c r="AC20" s="139"/>
      <c r="AD20" s="139"/>
      <c r="AE20" s="89"/>
      <c r="AF20" s="89"/>
      <c r="AG20" s="89"/>
      <c r="AH20" s="89"/>
      <c r="AI20" s="89"/>
      <c r="AJ20" s="89"/>
      <c r="AK20" s="89"/>
      <c r="AL20" s="89"/>
      <c r="AM20" s="89"/>
      <c r="AN20" s="89"/>
      <c r="AO20" s="89"/>
      <c r="AP20" s="89"/>
      <c r="AQ20" s="89"/>
      <c r="AR20" s="89"/>
      <c r="AS20" s="89"/>
      <c r="AT20" s="89"/>
      <c r="AU20" s="89"/>
      <c r="AV20" s="89"/>
      <c r="AW20" s="89"/>
      <c r="AX20" s="89"/>
      <c r="AY20" s="89"/>
      <c r="AZ20" s="89"/>
      <c r="BA20" s="89"/>
      <c r="BB20" s="89"/>
      <c r="BC20" s="89"/>
      <c r="BD20" s="89"/>
      <c r="BE20" s="89"/>
      <c r="BF20" s="89"/>
    </row>
    <row r="21" spans="1:58" s="90" customFormat="1" ht="18" hidden="1" customHeight="1" x14ac:dyDescent="0.25">
      <c r="A21" s="245"/>
      <c r="B21" s="257"/>
      <c r="C21" s="254"/>
      <c r="D21" s="242"/>
      <c r="E21" s="242"/>
      <c r="F21" s="242"/>
      <c r="G21" s="258"/>
      <c r="H21" s="250"/>
      <c r="I21" s="252"/>
      <c r="J21" s="246"/>
      <c r="K21" s="248"/>
      <c r="L21" s="250"/>
      <c r="M21" s="252"/>
      <c r="N21" s="261"/>
      <c r="O21" s="136">
        <v>3</v>
      </c>
      <c r="P21" s="140"/>
      <c r="Q21" s="139"/>
      <c r="R21" s="151"/>
      <c r="S21" s="138">
        <v>46055</v>
      </c>
      <c r="T21" s="138">
        <v>46374</v>
      </c>
      <c r="U21" s="138"/>
      <c r="V21" s="138"/>
      <c r="W21" s="138"/>
      <c r="X21" s="138"/>
      <c r="Y21" s="138"/>
      <c r="Z21" s="138"/>
      <c r="AA21" s="138"/>
      <c r="AB21" s="138"/>
      <c r="AC21" s="139"/>
      <c r="AD21" s="13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89"/>
      <c r="BE21" s="89"/>
      <c r="BF21" s="89"/>
    </row>
    <row r="22" spans="1:58" s="90" customFormat="1" ht="18" hidden="1" customHeight="1" x14ac:dyDescent="0.25">
      <c r="A22" s="245"/>
      <c r="B22" s="257"/>
      <c r="C22" s="254"/>
      <c r="D22" s="242"/>
      <c r="E22" s="242"/>
      <c r="F22" s="242"/>
      <c r="G22" s="258"/>
      <c r="H22" s="250"/>
      <c r="I22" s="252"/>
      <c r="J22" s="246"/>
      <c r="K22" s="248"/>
      <c r="L22" s="250"/>
      <c r="M22" s="252"/>
      <c r="N22" s="261"/>
      <c r="O22" s="136">
        <v>4</v>
      </c>
      <c r="P22" s="96"/>
      <c r="Q22" s="139"/>
      <c r="R22" s="151"/>
      <c r="S22" s="138">
        <v>46055</v>
      </c>
      <c r="T22" s="138">
        <v>46374</v>
      </c>
      <c r="U22" s="138"/>
      <c r="V22" s="138"/>
      <c r="W22" s="138"/>
      <c r="X22" s="138"/>
      <c r="Y22" s="138"/>
      <c r="Z22" s="138"/>
      <c r="AA22" s="138"/>
      <c r="AB22" s="138"/>
      <c r="AC22" s="139"/>
      <c r="AD22" s="139"/>
      <c r="AE22" s="89"/>
      <c r="AF22" s="89"/>
      <c r="AG22" s="89"/>
      <c r="AH22" s="89"/>
      <c r="AI22" s="89"/>
      <c r="AJ22" s="89"/>
      <c r="AK22" s="89"/>
      <c r="AL22" s="89"/>
      <c r="AM22" s="89"/>
      <c r="AN22" s="89"/>
      <c r="AO22" s="89"/>
      <c r="AP22" s="89"/>
      <c r="AQ22" s="89"/>
      <c r="AR22" s="89"/>
      <c r="AS22" s="89"/>
      <c r="AT22" s="89"/>
      <c r="AU22" s="89"/>
      <c r="AV22" s="89"/>
      <c r="AW22" s="89"/>
      <c r="AX22" s="89"/>
      <c r="AY22" s="89"/>
      <c r="AZ22" s="89"/>
      <c r="BA22" s="89"/>
      <c r="BB22" s="89"/>
      <c r="BC22" s="89"/>
      <c r="BD22" s="89"/>
      <c r="BE22" s="89"/>
      <c r="BF22" s="89"/>
    </row>
    <row r="23" spans="1:58" s="90" customFormat="1" ht="18" hidden="1" customHeight="1" x14ac:dyDescent="0.25">
      <c r="A23" s="245"/>
      <c r="B23" s="257"/>
      <c r="C23" s="254"/>
      <c r="D23" s="242"/>
      <c r="E23" s="242"/>
      <c r="F23" s="242"/>
      <c r="G23" s="258"/>
      <c r="H23" s="250"/>
      <c r="I23" s="252"/>
      <c r="J23" s="246"/>
      <c r="K23" s="248"/>
      <c r="L23" s="250"/>
      <c r="M23" s="252"/>
      <c r="N23" s="261"/>
      <c r="O23" s="136">
        <v>5</v>
      </c>
      <c r="P23" s="96"/>
      <c r="Q23" s="139"/>
      <c r="R23" s="151"/>
      <c r="S23" s="138">
        <v>46055</v>
      </c>
      <c r="T23" s="138">
        <v>46374</v>
      </c>
      <c r="U23" s="138"/>
      <c r="V23" s="138"/>
      <c r="W23" s="138"/>
      <c r="X23" s="138"/>
      <c r="Y23" s="138"/>
      <c r="Z23" s="138"/>
      <c r="AA23" s="138"/>
      <c r="AB23" s="138"/>
      <c r="AC23" s="139"/>
      <c r="AD23" s="139"/>
      <c r="AE23" s="89"/>
      <c r="AF23" s="89"/>
      <c r="AG23" s="89"/>
      <c r="AH23" s="89"/>
      <c r="AI23" s="89"/>
      <c r="AJ23" s="89"/>
      <c r="AK23" s="89"/>
      <c r="AL23" s="89"/>
      <c r="AM23" s="89"/>
      <c r="AN23" s="89"/>
      <c r="AO23" s="89"/>
      <c r="AP23" s="89"/>
      <c r="AQ23" s="89"/>
      <c r="AR23" s="89"/>
      <c r="AS23" s="89"/>
      <c r="AT23" s="89"/>
      <c r="AU23" s="89"/>
      <c r="AV23" s="89"/>
      <c r="AW23" s="89"/>
      <c r="AX23" s="89"/>
      <c r="AY23" s="89"/>
      <c r="AZ23" s="89"/>
      <c r="BA23" s="89"/>
      <c r="BB23" s="89"/>
      <c r="BC23" s="89"/>
      <c r="BD23" s="89"/>
      <c r="BE23" s="89"/>
      <c r="BF23" s="89"/>
    </row>
    <row r="24" spans="1:58" s="90" customFormat="1" ht="18" hidden="1" customHeight="1" x14ac:dyDescent="0.25">
      <c r="A24" s="245"/>
      <c r="B24" s="257"/>
      <c r="C24" s="255"/>
      <c r="D24" s="242"/>
      <c r="E24" s="242"/>
      <c r="F24" s="242"/>
      <c r="G24" s="258"/>
      <c r="H24" s="250"/>
      <c r="I24" s="252"/>
      <c r="J24" s="246"/>
      <c r="K24" s="249"/>
      <c r="L24" s="250"/>
      <c r="M24" s="252"/>
      <c r="N24" s="261"/>
      <c r="O24" s="136">
        <v>6</v>
      </c>
      <c r="P24" s="96"/>
      <c r="Q24" s="139"/>
      <c r="R24" s="151"/>
      <c r="S24" s="138">
        <v>46055</v>
      </c>
      <c r="T24" s="138">
        <v>46374</v>
      </c>
      <c r="U24" s="138"/>
      <c r="V24" s="138"/>
      <c r="W24" s="138"/>
      <c r="X24" s="138"/>
      <c r="Y24" s="138"/>
      <c r="Z24" s="138"/>
      <c r="AA24" s="138"/>
      <c r="AB24" s="138"/>
      <c r="AC24" s="139"/>
      <c r="AD24" s="139"/>
      <c r="AE24" s="89"/>
      <c r="AF24" s="89"/>
      <c r="AG24" s="89"/>
      <c r="AH24" s="89"/>
      <c r="AI24" s="89"/>
      <c r="AJ24" s="89"/>
      <c r="AK24" s="89"/>
      <c r="AL24" s="89"/>
      <c r="AM24" s="89"/>
      <c r="AN24" s="89"/>
      <c r="AO24" s="89"/>
      <c r="AP24" s="89"/>
      <c r="AQ24" s="89"/>
      <c r="AR24" s="89"/>
      <c r="AS24" s="89"/>
      <c r="AT24" s="89"/>
      <c r="AU24" s="89"/>
      <c r="AV24" s="89"/>
      <c r="AW24" s="89"/>
      <c r="AX24" s="89"/>
      <c r="AY24" s="89"/>
      <c r="AZ24" s="89"/>
      <c r="BA24" s="89"/>
      <c r="BB24" s="89"/>
      <c r="BC24" s="89"/>
      <c r="BD24" s="89"/>
      <c r="BE24" s="89"/>
      <c r="BF24" s="89"/>
    </row>
    <row r="25" spans="1:58" s="90" customFormat="1" ht="111" customHeight="1" x14ac:dyDescent="0.25">
      <c r="A25" s="245">
        <v>4</v>
      </c>
      <c r="B25" s="241" t="s">
        <v>271</v>
      </c>
      <c r="C25" s="253" t="s">
        <v>177</v>
      </c>
      <c r="D25" s="242" t="s">
        <v>214</v>
      </c>
      <c r="E25" s="260" t="s">
        <v>215</v>
      </c>
      <c r="F25" s="242" t="s">
        <v>186</v>
      </c>
      <c r="G25" s="258">
        <v>500</v>
      </c>
      <c r="H25" s="250" t="str">
        <f t="shared" ref="H25" si="1">IF(G25&lt;=0,"",IF(G25&lt;=2,"Muy Baja",IF(G25&lt;=24,"Baja",IF(G25&lt;=500,"Media",IF(G25&lt;=5000,"Alta","Muy Alta")))))</f>
        <v>Media</v>
      </c>
      <c r="I25" s="252">
        <f>IF(H25="","",IF(H25="Muy Baja",0.2,IF(H25="Baja",0.4,IF(H25="Media",0.6,IF(H25="Alta",0.8,IF(H25="Muy Alta",1,))))))</f>
        <v>0.6</v>
      </c>
      <c r="J25" s="246" t="s">
        <v>129</v>
      </c>
      <c r="K25" s="247" t="str">
        <f>IF(NOT(ISERROR(MATCH(J25,'[1]Tabla Impacto'!$B$221:$B$223,0))),'[1]Tabla Impacto'!$F$223&amp;"Por favor no seleccionar los criterios de impacto(Afectación Económica o presupuestal y Pérdida Reputacional)",J25)</f>
        <v xml:space="preserve">     El riesgo afecta la imagen de la entidad internamente, de conocimiento general, nivel interno, de junta dircetiva y accionistas y/o de provedores</v>
      </c>
      <c r="L25" s="250" t="str">
        <f>IF(OR(K25='[1]Tabla Impacto'!$C$11,K25='[1]Tabla Impacto'!$D$11),"Leve",IF(OR(K25='[1]Tabla Impacto'!$C$12,K25='[1]Tabla Impacto'!$D$12),"Menor",IF(OR(K25='[1]Tabla Impacto'!$C$13,K25='[1]Tabla Impacto'!$D$13),"Moderado",IF(OR(K25='[1]Tabla Impacto'!$C$14,K25='[1]Tabla Impacto'!$D$14),"Mayor",IF(OR(K25='[1]Tabla Impacto'!$C$15,K25='[1]Tabla Impacto'!$D$15),"Catastrófico","")))))</f>
        <v>Menor</v>
      </c>
      <c r="M25" s="252">
        <f>IF(L25="","",IF(L25="Leve",0.2,IF(L25="Menor",0.4,IF(L25="Moderado",0.6,IF(L25="Mayor",0.8,IF(L25="Catastrófico",1,))))))</f>
        <v>0.4</v>
      </c>
      <c r="N25" s="261" t="str">
        <f>IF(OR(AND(H25="Muy Baja",L25="Leve"),AND(H25="Muy Baja",L25="Menor"),AND(H25="Baja",L25="Leve")),"Bajo",IF(OR(AND(H25="Muy baja",L25="Moderado"),AND(H25="Baja",L25="Menor"),AND(H25="Baja",L25="Moderado"),AND(H25="Media",L25="Leve"),AND(H25="Media",L25="Menor"),AND(H25="Media",L25="Moderado"),AND(H25="Alta",L25="Leve"),AND(H25="Alta",L25="Menor")),"Moderado",IF(OR(AND(H25="Muy Baja",L25="Mayor"),AND(H25="Baja",L25="Mayor"),AND(H25="Media",L25="Mayor"),AND(H25="Alta",L25="Moderado"),AND(H25="Alta",L25="Mayor"),AND(H25="Muy Alta",L25="Leve"),AND(H25="Muy Alta",L25="Menor"),AND(H25="Muy Alta",L25="Moderado"),AND(H25="Muy Alta",L25="Mayor")),"Alto",IF(OR(AND(H25="Muy Baja",L25="Catastrófico"),AND(H25="Baja",L25="Catastrófico"),AND(H25="Media",L25="Catastrófico"),AND(H25="Alta",L25="Catastrófico"),AND(H25="Muy Alta",L25="Catastrófico")),"Extremo",""))))</f>
        <v>Moderado</v>
      </c>
      <c r="O25" s="136">
        <v>1</v>
      </c>
      <c r="P25" s="96" t="s">
        <v>216</v>
      </c>
      <c r="Q25" s="139" t="s">
        <v>217</v>
      </c>
      <c r="R25" s="139" t="s">
        <v>332</v>
      </c>
      <c r="S25" s="138">
        <v>46055</v>
      </c>
      <c r="T25" s="138">
        <v>46374</v>
      </c>
      <c r="U25" s="138"/>
      <c r="V25" s="138"/>
      <c r="W25" s="138"/>
      <c r="X25" s="138"/>
      <c r="Y25" s="138"/>
      <c r="Z25" s="138"/>
      <c r="AA25" s="138"/>
      <c r="AB25" s="138"/>
      <c r="AC25" s="139"/>
      <c r="AD25" s="139"/>
      <c r="AE25" s="89"/>
      <c r="AF25" s="89"/>
      <c r="AG25" s="89"/>
      <c r="AH25" s="89"/>
      <c r="AI25" s="89"/>
      <c r="AJ25" s="89"/>
      <c r="AK25" s="89"/>
      <c r="AL25" s="89"/>
      <c r="AM25" s="89"/>
      <c r="AN25" s="89"/>
      <c r="AO25" s="89"/>
      <c r="AP25" s="89"/>
      <c r="AQ25" s="89"/>
      <c r="AR25" s="89"/>
      <c r="AS25" s="89"/>
      <c r="AT25" s="89"/>
      <c r="AU25" s="89"/>
      <c r="AV25" s="89"/>
      <c r="AW25" s="89"/>
      <c r="AX25" s="89"/>
      <c r="AY25" s="89"/>
      <c r="AZ25" s="89"/>
      <c r="BA25" s="89"/>
      <c r="BB25" s="89"/>
      <c r="BC25" s="89"/>
      <c r="BD25" s="89"/>
      <c r="BE25" s="89"/>
      <c r="BF25" s="89"/>
    </row>
    <row r="26" spans="1:58" s="90" customFormat="1" ht="32.25" hidden="1" customHeight="1" x14ac:dyDescent="0.25">
      <c r="A26" s="245"/>
      <c r="B26" s="241"/>
      <c r="C26" s="254"/>
      <c r="D26" s="242"/>
      <c r="E26" s="260"/>
      <c r="F26" s="242"/>
      <c r="G26" s="258"/>
      <c r="H26" s="250"/>
      <c r="I26" s="252"/>
      <c r="J26" s="246"/>
      <c r="K26" s="248"/>
      <c r="L26" s="250"/>
      <c r="M26" s="252"/>
      <c r="N26" s="261"/>
      <c r="O26" s="136">
        <v>2</v>
      </c>
      <c r="P26" s="96"/>
      <c r="Q26" s="139"/>
      <c r="R26" s="139" t="s">
        <v>332</v>
      </c>
      <c r="S26" s="138">
        <v>46055</v>
      </c>
      <c r="T26" s="138">
        <v>46374</v>
      </c>
      <c r="U26" s="138"/>
      <c r="V26" s="138"/>
      <c r="W26" s="138"/>
      <c r="X26" s="138"/>
      <c r="Y26" s="138"/>
      <c r="Z26" s="138"/>
      <c r="AA26" s="138"/>
      <c r="AB26" s="138"/>
      <c r="AC26" s="139"/>
      <c r="AD26" s="139"/>
      <c r="AE26" s="89"/>
      <c r="AF26" s="89"/>
      <c r="AG26" s="89"/>
      <c r="AH26" s="89"/>
      <c r="AI26" s="89"/>
      <c r="AJ26" s="89"/>
      <c r="AK26" s="89"/>
      <c r="AL26" s="89"/>
      <c r="AM26" s="89"/>
      <c r="AN26" s="89"/>
      <c r="AO26" s="89"/>
      <c r="AP26" s="89"/>
      <c r="AQ26" s="89"/>
      <c r="AR26" s="89"/>
      <c r="AS26" s="89"/>
      <c r="AT26" s="89"/>
      <c r="AU26" s="89"/>
      <c r="AV26" s="89"/>
      <c r="AW26" s="89"/>
      <c r="AX26" s="89"/>
      <c r="AY26" s="89"/>
      <c r="AZ26" s="89"/>
      <c r="BA26" s="89"/>
      <c r="BB26" s="89"/>
      <c r="BC26" s="89"/>
      <c r="BD26" s="89"/>
      <c r="BE26" s="89"/>
      <c r="BF26" s="89"/>
    </row>
    <row r="27" spans="1:58" s="90" customFormat="1" ht="18" hidden="1" customHeight="1" x14ac:dyDescent="0.25">
      <c r="A27" s="245"/>
      <c r="B27" s="241"/>
      <c r="C27" s="254"/>
      <c r="D27" s="242"/>
      <c r="E27" s="260"/>
      <c r="F27" s="242"/>
      <c r="G27" s="258"/>
      <c r="H27" s="250"/>
      <c r="I27" s="252"/>
      <c r="J27" s="246"/>
      <c r="K27" s="248"/>
      <c r="L27" s="250"/>
      <c r="M27" s="252"/>
      <c r="N27" s="261"/>
      <c r="O27" s="136">
        <v>3</v>
      </c>
      <c r="P27" s="140"/>
      <c r="Q27" s="139"/>
      <c r="R27" s="139" t="s">
        <v>332</v>
      </c>
      <c r="S27" s="138">
        <v>46055</v>
      </c>
      <c r="T27" s="138">
        <v>46374</v>
      </c>
      <c r="U27" s="138"/>
      <c r="V27" s="138"/>
      <c r="W27" s="138"/>
      <c r="X27" s="138"/>
      <c r="Y27" s="138"/>
      <c r="Z27" s="138"/>
      <c r="AA27" s="138"/>
      <c r="AB27" s="138"/>
      <c r="AC27" s="139"/>
      <c r="AD27" s="139"/>
      <c r="AE27" s="89"/>
      <c r="AF27" s="89"/>
      <c r="AG27" s="89"/>
      <c r="AH27" s="89"/>
      <c r="AI27" s="89"/>
      <c r="AJ27" s="89"/>
      <c r="AK27" s="89"/>
      <c r="AL27" s="89"/>
      <c r="AM27" s="89"/>
      <c r="AN27" s="89"/>
      <c r="AO27" s="89"/>
      <c r="AP27" s="89"/>
      <c r="AQ27" s="89"/>
      <c r="AR27" s="89"/>
      <c r="AS27" s="89"/>
      <c r="AT27" s="89"/>
      <c r="AU27" s="89"/>
      <c r="AV27" s="89"/>
      <c r="AW27" s="89"/>
      <c r="AX27" s="89"/>
      <c r="AY27" s="89"/>
      <c r="AZ27" s="89"/>
      <c r="BA27" s="89"/>
      <c r="BB27" s="89"/>
      <c r="BC27" s="89"/>
      <c r="BD27" s="89"/>
      <c r="BE27" s="89"/>
      <c r="BF27" s="89"/>
    </row>
    <row r="28" spans="1:58" s="90" customFormat="1" ht="18" hidden="1" customHeight="1" x14ac:dyDescent="0.25">
      <c r="A28" s="245"/>
      <c r="B28" s="241"/>
      <c r="C28" s="254"/>
      <c r="D28" s="242"/>
      <c r="E28" s="260"/>
      <c r="F28" s="242"/>
      <c r="G28" s="258"/>
      <c r="H28" s="250"/>
      <c r="I28" s="252"/>
      <c r="J28" s="246"/>
      <c r="K28" s="248"/>
      <c r="L28" s="250"/>
      <c r="M28" s="252"/>
      <c r="N28" s="261"/>
      <c r="O28" s="136">
        <v>4</v>
      </c>
      <c r="P28" s="96"/>
      <c r="Q28" s="139"/>
      <c r="R28" s="139" t="s">
        <v>332</v>
      </c>
      <c r="S28" s="138">
        <v>46055</v>
      </c>
      <c r="T28" s="138">
        <v>46374</v>
      </c>
      <c r="U28" s="138"/>
      <c r="V28" s="138"/>
      <c r="W28" s="138"/>
      <c r="X28" s="138"/>
      <c r="Y28" s="138"/>
      <c r="Z28" s="138"/>
      <c r="AA28" s="138"/>
      <c r="AB28" s="138"/>
      <c r="AC28" s="139"/>
      <c r="AD28" s="139"/>
      <c r="AE28" s="89"/>
      <c r="AF28" s="89"/>
      <c r="AG28" s="89"/>
      <c r="AH28" s="89"/>
      <c r="AI28" s="89"/>
      <c r="AJ28" s="89"/>
      <c r="AK28" s="89"/>
      <c r="AL28" s="89"/>
      <c r="AM28" s="89"/>
      <c r="AN28" s="89"/>
      <c r="AO28" s="89"/>
      <c r="AP28" s="89"/>
      <c r="AQ28" s="89"/>
      <c r="AR28" s="89"/>
      <c r="AS28" s="89"/>
      <c r="AT28" s="89"/>
      <c r="AU28" s="89"/>
      <c r="AV28" s="89"/>
      <c r="AW28" s="89"/>
      <c r="AX28" s="89"/>
      <c r="AY28" s="89"/>
      <c r="AZ28" s="89"/>
      <c r="BA28" s="89"/>
      <c r="BB28" s="89"/>
      <c r="BC28" s="89"/>
      <c r="BD28" s="89"/>
      <c r="BE28" s="89"/>
      <c r="BF28" s="89"/>
    </row>
    <row r="29" spans="1:58" s="90" customFormat="1" ht="18" hidden="1" customHeight="1" x14ac:dyDescent="0.25">
      <c r="A29" s="245"/>
      <c r="B29" s="241"/>
      <c r="C29" s="254"/>
      <c r="D29" s="242"/>
      <c r="E29" s="260"/>
      <c r="F29" s="242"/>
      <c r="G29" s="258"/>
      <c r="H29" s="250"/>
      <c r="I29" s="252"/>
      <c r="J29" s="246"/>
      <c r="K29" s="248"/>
      <c r="L29" s="250"/>
      <c r="M29" s="252"/>
      <c r="N29" s="261"/>
      <c r="O29" s="136">
        <v>5</v>
      </c>
      <c r="P29" s="96"/>
      <c r="Q29" s="139"/>
      <c r="R29" s="139" t="s">
        <v>332</v>
      </c>
      <c r="S29" s="138">
        <v>46055</v>
      </c>
      <c r="T29" s="138">
        <v>46374</v>
      </c>
      <c r="U29" s="138"/>
      <c r="V29" s="138"/>
      <c r="W29" s="138"/>
      <c r="X29" s="138"/>
      <c r="Y29" s="138"/>
      <c r="Z29" s="138"/>
      <c r="AA29" s="138"/>
      <c r="AB29" s="138"/>
      <c r="AC29" s="139"/>
      <c r="AD29" s="139"/>
      <c r="AE29" s="89"/>
      <c r="AF29" s="89"/>
      <c r="AG29" s="89"/>
      <c r="AH29" s="89"/>
      <c r="AI29" s="89"/>
      <c r="AJ29" s="89"/>
      <c r="AK29" s="89"/>
      <c r="AL29" s="89"/>
      <c r="AM29" s="89"/>
      <c r="AN29" s="89"/>
      <c r="AO29" s="89"/>
      <c r="AP29" s="89"/>
      <c r="AQ29" s="89"/>
      <c r="AR29" s="89"/>
      <c r="AS29" s="89"/>
      <c r="AT29" s="89"/>
      <c r="AU29" s="89"/>
      <c r="AV29" s="89"/>
      <c r="AW29" s="89"/>
      <c r="AX29" s="89"/>
      <c r="AY29" s="89"/>
      <c r="AZ29" s="89"/>
      <c r="BA29" s="89"/>
      <c r="BB29" s="89"/>
      <c r="BC29" s="89"/>
      <c r="BD29" s="89"/>
      <c r="BE29" s="89"/>
      <c r="BF29" s="89"/>
    </row>
    <row r="30" spans="1:58" s="90" customFormat="1" ht="18" hidden="1" customHeight="1" x14ac:dyDescent="0.25">
      <c r="A30" s="245"/>
      <c r="B30" s="241"/>
      <c r="C30" s="255"/>
      <c r="D30" s="242"/>
      <c r="E30" s="260"/>
      <c r="F30" s="242"/>
      <c r="G30" s="258"/>
      <c r="H30" s="250"/>
      <c r="I30" s="252"/>
      <c r="J30" s="246"/>
      <c r="K30" s="249"/>
      <c r="L30" s="250"/>
      <c r="M30" s="252"/>
      <c r="N30" s="261"/>
      <c r="O30" s="136">
        <v>6</v>
      </c>
      <c r="P30" s="96"/>
      <c r="Q30" s="139"/>
      <c r="R30" s="139" t="s">
        <v>332</v>
      </c>
      <c r="S30" s="138">
        <v>46055</v>
      </c>
      <c r="T30" s="138">
        <v>46374</v>
      </c>
      <c r="U30" s="138"/>
      <c r="V30" s="138"/>
      <c r="W30" s="138"/>
      <c r="X30" s="138"/>
      <c r="Y30" s="138"/>
      <c r="Z30" s="138"/>
      <c r="AA30" s="138"/>
      <c r="AB30" s="138"/>
      <c r="AC30" s="139"/>
      <c r="AD30" s="139"/>
      <c r="AE30" s="89"/>
      <c r="AF30" s="89"/>
      <c r="AG30" s="89"/>
      <c r="AH30" s="89"/>
      <c r="AI30" s="89"/>
      <c r="AJ30" s="89"/>
      <c r="AK30" s="89"/>
      <c r="AL30" s="89"/>
      <c r="AM30" s="89"/>
      <c r="AN30" s="89"/>
      <c r="AO30" s="89"/>
      <c r="AP30" s="89"/>
      <c r="AQ30" s="89"/>
      <c r="AR30" s="89"/>
      <c r="AS30" s="89"/>
      <c r="AT30" s="89"/>
      <c r="AU30" s="89"/>
      <c r="AV30" s="89"/>
      <c r="AW30" s="89"/>
      <c r="AX30" s="89"/>
      <c r="AY30" s="89"/>
      <c r="AZ30" s="89"/>
      <c r="BA30" s="89"/>
      <c r="BB30" s="89"/>
      <c r="BC30" s="89"/>
      <c r="BD30" s="89"/>
      <c r="BE30" s="89"/>
      <c r="BF30" s="89"/>
    </row>
    <row r="31" spans="1:58" s="90" customFormat="1" ht="115.5" customHeight="1" x14ac:dyDescent="0.25">
      <c r="A31" s="245">
        <v>5</v>
      </c>
      <c r="B31" s="241" t="s">
        <v>271</v>
      </c>
      <c r="C31" s="253" t="s">
        <v>177</v>
      </c>
      <c r="D31" s="242" t="s">
        <v>218</v>
      </c>
      <c r="E31" s="260" t="s">
        <v>219</v>
      </c>
      <c r="F31" s="242" t="s">
        <v>186</v>
      </c>
      <c r="G31" s="258">
        <v>500</v>
      </c>
      <c r="H31" s="250" t="str">
        <f t="shared" ref="H31" si="2">IF(G31&lt;=0,"",IF(G31&lt;=2,"Muy Baja",IF(G31&lt;=24,"Baja",IF(G31&lt;=500,"Media",IF(G31&lt;=5000,"Alta","Muy Alta")))))</f>
        <v>Media</v>
      </c>
      <c r="I31" s="252">
        <f>IF(H31="","",IF(H31="Muy Baja",0.2,IF(H31="Baja",0.4,IF(H31="Media",0.6,IF(H31="Alta",0.8,IF(H31="Muy Alta",1,))))))</f>
        <v>0.6</v>
      </c>
      <c r="J31" s="246" t="s">
        <v>129</v>
      </c>
      <c r="K31" s="247" t="str">
        <f>IF(NOT(ISERROR(MATCH(J31,'[1]Tabla Impacto'!$B$221:$B$223,0))),'[1]Tabla Impacto'!$F$223&amp;"Por favor no seleccionar los criterios de impacto(Afectación Económica o presupuestal y Pérdida Reputacional)",J31)</f>
        <v xml:space="preserve">     El riesgo afecta la imagen de la entidad internamente, de conocimiento general, nivel interno, de junta dircetiva y accionistas y/o de provedores</v>
      </c>
      <c r="L31" s="250" t="str">
        <f>IF(OR(K31='[1]Tabla Impacto'!$C$11,K31='[1]Tabla Impacto'!$D$11),"Leve",IF(OR(K31='[1]Tabla Impacto'!$C$12,K31='[1]Tabla Impacto'!$D$12),"Menor",IF(OR(K31='[1]Tabla Impacto'!$C$13,K31='[1]Tabla Impacto'!$D$13),"Moderado",IF(OR(K31='[1]Tabla Impacto'!$C$14,K31='[1]Tabla Impacto'!$D$14),"Mayor",IF(OR(K31='[1]Tabla Impacto'!$C$15,K31='[1]Tabla Impacto'!$D$15),"Catastrófico","")))))</f>
        <v>Menor</v>
      </c>
      <c r="M31" s="252">
        <f>IF(L31="","",IF(L31="Leve",0.2,IF(L31="Menor",0.4,IF(L31="Moderado",0.6,IF(L31="Mayor",0.8,IF(L31="Catastrófico",1,))))))</f>
        <v>0.4</v>
      </c>
      <c r="N31" s="261" t="str">
        <f>IF(OR(AND(H31="Muy Baja",L31="Leve"),AND(H31="Muy Baja",L31="Menor"),AND(H31="Baja",L31="Leve")),"Bajo",IF(OR(AND(H31="Muy baja",L31="Moderado"),AND(H31="Baja",L31="Menor"),AND(H31="Baja",L31="Moderado"),AND(H31="Media",L31="Leve"),AND(H31="Media",L31="Menor"),AND(H31="Media",L31="Moderado"),AND(H31="Alta",L31="Leve"),AND(H31="Alta",L31="Menor")),"Moderado",IF(OR(AND(H31="Muy Baja",L31="Mayor"),AND(H31="Baja",L31="Mayor"),AND(H31="Media",L31="Mayor"),AND(H31="Alta",L31="Moderado"),AND(H31="Alta",L31="Mayor"),AND(H31="Muy Alta",L31="Leve"),AND(H31="Muy Alta",L31="Menor"),AND(H31="Muy Alta",L31="Moderado"),AND(H31="Muy Alta",L31="Mayor")),"Alto",IF(OR(AND(H31="Muy Baja",L31="Catastrófico"),AND(H31="Baja",L31="Catastrófico"),AND(H31="Media",L31="Catastrófico"),AND(H31="Alta",L31="Catastrófico"),AND(H31="Muy Alta",L31="Catastrófico")),"Extremo",""))))</f>
        <v>Moderado</v>
      </c>
      <c r="O31" s="136">
        <v>1</v>
      </c>
      <c r="P31" s="96" t="s">
        <v>220</v>
      </c>
      <c r="Q31" s="96" t="s">
        <v>272</v>
      </c>
      <c r="R31" s="139" t="s">
        <v>332</v>
      </c>
      <c r="S31" s="138">
        <v>46055</v>
      </c>
      <c r="T31" s="138">
        <v>46374</v>
      </c>
      <c r="U31" s="138"/>
      <c r="V31" s="138"/>
      <c r="W31" s="138"/>
      <c r="X31" s="138"/>
      <c r="Y31" s="138"/>
      <c r="Z31" s="138"/>
      <c r="AA31" s="138"/>
      <c r="AB31" s="138"/>
      <c r="AC31" s="139"/>
      <c r="AD31" s="139"/>
      <c r="AE31" s="89"/>
      <c r="AF31" s="89"/>
      <c r="AG31" s="89"/>
      <c r="AH31" s="89"/>
      <c r="AI31" s="89"/>
      <c r="AJ31" s="89"/>
      <c r="AK31" s="89"/>
      <c r="AL31" s="89"/>
      <c r="AM31" s="89"/>
      <c r="AN31" s="89"/>
      <c r="AO31" s="89"/>
      <c r="AP31" s="89"/>
      <c r="AQ31" s="89"/>
      <c r="AR31" s="89"/>
      <c r="AS31" s="89"/>
      <c r="AT31" s="89"/>
      <c r="AU31" s="89"/>
      <c r="AV31" s="89"/>
      <c r="AW31" s="89"/>
      <c r="AX31" s="89"/>
      <c r="AY31" s="89"/>
      <c r="AZ31" s="89"/>
      <c r="BA31" s="89"/>
      <c r="BB31" s="89"/>
      <c r="BC31" s="89"/>
      <c r="BD31" s="89"/>
      <c r="BE31" s="89"/>
      <c r="BF31" s="89"/>
    </row>
    <row r="32" spans="1:58" s="90" customFormat="1" ht="14.25" hidden="1" customHeight="1" x14ac:dyDescent="0.25">
      <c r="A32" s="245"/>
      <c r="B32" s="241"/>
      <c r="C32" s="254"/>
      <c r="D32" s="242"/>
      <c r="E32" s="260"/>
      <c r="F32" s="242"/>
      <c r="G32" s="258"/>
      <c r="H32" s="250"/>
      <c r="I32" s="252"/>
      <c r="J32" s="246"/>
      <c r="K32" s="248"/>
      <c r="L32" s="250"/>
      <c r="M32" s="252"/>
      <c r="N32" s="261"/>
      <c r="O32" s="136">
        <v>2</v>
      </c>
      <c r="P32" s="96"/>
      <c r="Q32" s="96"/>
      <c r="R32" s="139"/>
      <c r="S32" s="138">
        <v>46055</v>
      </c>
      <c r="T32" s="138">
        <v>46374</v>
      </c>
      <c r="U32" s="138"/>
      <c r="V32" s="138"/>
      <c r="W32" s="138"/>
      <c r="X32" s="138"/>
      <c r="Y32" s="138"/>
      <c r="Z32" s="138"/>
      <c r="AA32" s="138"/>
      <c r="AB32" s="138"/>
      <c r="AC32" s="139"/>
      <c r="AD32" s="139"/>
      <c r="AE32" s="89"/>
      <c r="AF32" s="89"/>
      <c r="AG32" s="89"/>
      <c r="AH32" s="89"/>
      <c r="AI32" s="89"/>
      <c r="AJ32" s="89"/>
      <c r="AK32" s="89"/>
      <c r="AL32" s="89"/>
      <c r="AM32" s="89"/>
      <c r="AN32" s="89"/>
      <c r="AO32" s="89"/>
      <c r="AP32" s="89"/>
      <c r="AQ32" s="89"/>
      <c r="AR32" s="89"/>
      <c r="AS32" s="89"/>
      <c r="AT32" s="89"/>
      <c r="AU32" s="89"/>
      <c r="AV32" s="89"/>
      <c r="AW32" s="89"/>
      <c r="AX32" s="89"/>
      <c r="AY32" s="89"/>
      <c r="AZ32" s="89"/>
      <c r="BA32" s="89"/>
      <c r="BB32" s="89"/>
      <c r="BC32" s="89"/>
      <c r="BD32" s="89"/>
      <c r="BE32" s="89"/>
      <c r="BF32" s="89"/>
    </row>
    <row r="33" spans="1:58" s="90" customFormat="1" ht="16.5" hidden="1" customHeight="1" x14ac:dyDescent="0.25">
      <c r="A33" s="245"/>
      <c r="B33" s="241"/>
      <c r="C33" s="254"/>
      <c r="D33" s="242"/>
      <c r="E33" s="260"/>
      <c r="F33" s="242"/>
      <c r="G33" s="258"/>
      <c r="H33" s="250"/>
      <c r="I33" s="252"/>
      <c r="J33" s="246"/>
      <c r="K33" s="248"/>
      <c r="L33" s="250"/>
      <c r="M33" s="252"/>
      <c r="N33" s="261"/>
      <c r="O33" s="136">
        <v>3</v>
      </c>
      <c r="P33" s="96"/>
      <c r="Q33" s="96"/>
      <c r="R33" s="139"/>
      <c r="S33" s="138">
        <v>46055</v>
      </c>
      <c r="T33" s="138">
        <v>46374</v>
      </c>
      <c r="U33" s="138"/>
      <c r="V33" s="138"/>
      <c r="W33" s="138"/>
      <c r="X33" s="138"/>
      <c r="Y33" s="138"/>
      <c r="Z33" s="138"/>
      <c r="AA33" s="138"/>
      <c r="AB33" s="138"/>
      <c r="AC33" s="139"/>
      <c r="AD33" s="139"/>
      <c r="AE33" s="89"/>
      <c r="AF33" s="89"/>
      <c r="AG33" s="89"/>
      <c r="AH33" s="89"/>
      <c r="AI33" s="89"/>
      <c r="AJ33" s="89"/>
      <c r="AK33" s="89"/>
      <c r="AL33" s="89"/>
      <c r="AM33" s="89"/>
      <c r="AN33" s="89"/>
      <c r="AO33" s="89"/>
      <c r="AP33" s="89"/>
      <c r="AQ33" s="89"/>
      <c r="AR33" s="89"/>
      <c r="AS33" s="89"/>
      <c r="AT33" s="89"/>
      <c r="AU33" s="89"/>
      <c r="AV33" s="89"/>
      <c r="AW33" s="89"/>
      <c r="AX33" s="89"/>
      <c r="AY33" s="89"/>
      <c r="AZ33" s="89"/>
      <c r="BA33" s="89"/>
      <c r="BB33" s="89"/>
      <c r="BC33" s="89"/>
      <c r="BD33" s="89"/>
      <c r="BE33" s="89"/>
      <c r="BF33" s="89"/>
    </row>
    <row r="34" spans="1:58" s="90" customFormat="1" ht="18" hidden="1" customHeight="1" x14ac:dyDescent="0.25">
      <c r="A34" s="245"/>
      <c r="B34" s="241"/>
      <c r="C34" s="254"/>
      <c r="D34" s="242"/>
      <c r="E34" s="260"/>
      <c r="F34" s="242"/>
      <c r="G34" s="258"/>
      <c r="H34" s="250"/>
      <c r="I34" s="252"/>
      <c r="J34" s="246"/>
      <c r="K34" s="248"/>
      <c r="L34" s="250"/>
      <c r="M34" s="252"/>
      <c r="N34" s="261"/>
      <c r="O34" s="136">
        <v>4</v>
      </c>
      <c r="P34" s="96"/>
      <c r="Q34" s="139"/>
      <c r="R34" s="151"/>
      <c r="S34" s="138">
        <v>46055</v>
      </c>
      <c r="T34" s="138">
        <v>46374</v>
      </c>
      <c r="U34" s="138"/>
      <c r="V34" s="138"/>
      <c r="W34" s="138"/>
      <c r="X34" s="138"/>
      <c r="Y34" s="138"/>
      <c r="Z34" s="138"/>
      <c r="AA34" s="138"/>
      <c r="AB34" s="138"/>
      <c r="AC34" s="139"/>
      <c r="AD34" s="139"/>
      <c r="AE34" s="89"/>
      <c r="AF34" s="89"/>
      <c r="AG34" s="89"/>
      <c r="AH34" s="89"/>
      <c r="AI34" s="89"/>
      <c r="AJ34" s="89"/>
      <c r="AK34" s="89"/>
      <c r="AL34" s="89"/>
      <c r="AM34" s="89"/>
      <c r="AN34" s="89"/>
      <c r="AO34" s="89"/>
      <c r="AP34" s="89"/>
      <c r="AQ34" s="89"/>
      <c r="AR34" s="89"/>
      <c r="AS34" s="89"/>
      <c r="AT34" s="89"/>
      <c r="AU34" s="89"/>
      <c r="AV34" s="89"/>
      <c r="AW34" s="89"/>
      <c r="AX34" s="89"/>
      <c r="AY34" s="89"/>
      <c r="AZ34" s="89"/>
      <c r="BA34" s="89"/>
      <c r="BB34" s="89"/>
      <c r="BC34" s="89"/>
      <c r="BD34" s="89"/>
      <c r="BE34" s="89"/>
      <c r="BF34" s="89"/>
    </row>
    <row r="35" spans="1:58" s="90" customFormat="1" ht="18" hidden="1" customHeight="1" x14ac:dyDescent="0.25">
      <c r="A35" s="245"/>
      <c r="B35" s="241"/>
      <c r="C35" s="254"/>
      <c r="D35" s="242"/>
      <c r="E35" s="260"/>
      <c r="F35" s="242"/>
      <c r="G35" s="258"/>
      <c r="H35" s="250"/>
      <c r="I35" s="252"/>
      <c r="J35" s="246"/>
      <c r="K35" s="248"/>
      <c r="L35" s="250"/>
      <c r="M35" s="252"/>
      <c r="N35" s="261"/>
      <c r="O35" s="136">
        <v>5</v>
      </c>
      <c r="P35" s="96"/>
      <c r="Q35" s="139"/>
      <c r="R35" s="151"/>
      <c r="S35" s="138">
        <v>46055</v>
      </c>
      <c r="T35" s="138">
        <v>46374</v>
      </c>
      <c r="U35" s="138"/>
      <c r="V35" s="138"/>
      <c r="W35" s="138"/>
      <c r="X35" s="138"/>
      <c r="Y35" s="138"/>
      <c r="Z35" s="138"/>
      <c r="AA35" s="138"/>
      <c r="AB35" s="138"/>
      <c r="AC35" s="139"/>
      <c r="AD35" s="139"/>
      <c r="AE35" s="89"/>
      <c r="AF35" s="89"/>
      <c r="AG35" s="89"/>
      <c r="AH35" s="89"/>
      <c r="AI35" s="89"/>
      <c r="AJ35" s="89"/>
      <c r="AK35" s="89"/>
      <c r="AL35" s="89"/>
      <c r="AM35" s="89"/>
      <c r="AN35" s="89"/>
      <c r="AO35" s="89"/>
      <c r="AP35" s="89"/>
      <c r="AQ35" s="89"/>
      <c r="AR35" s="89"/>
      <c r="AS35" s="89"/>
      <c r="AT35" s="89"/>
      <c r="AU35" s="89"/>
      <c r="AV35" s="89"/>
      <c r="AW35" s="89"/>
      <c r="AX35" s="89"/>
      <c r="AY35" s="89"/>
      <c r="AZ35" s="89"/>
      <c r="BA35" s="89"/>
      <c r="BB35" s="89"/>
      <c r="BC35" s="89"/>
      <c r="BD35" s="89"/>
      <c r="BE35" s="89"/>
      <c r="BF35" s="89"/>
    </row>
    <row r="36" spans="1:58" s="90" customFormat="1" ht="18" hidden="1" customHeight="1" x14ac:dyDescent="0.25">
      <c r="A36" s="245"/>
      <c r="B36" s="241"/>
      <c r="C36" s="255"/>
      <c r="D36" s="242"/>
      <c r="E36" s="260"/>
      <c r="F36" s="242"/>
      <c r="G36" s="258"/>
      <c r="H36" s="250"/>
      <c r="I36" s="252"/>
      <c r="J36" s="246"/>
      <c r="K36" s="249"/>
      <c r="L36" s="250"/>
      <c r="M36" s="252"/>
      <c r="N36" s="261"/>
      <c r="O36" s="136">
        <v>6</v>
      </c>
      <c r="P36" s="96"/>
      <c r="Q36" s="139"/>
      <c r="R36" s="151"/>
      <c r="S36" s="138">
        <v>46055</v>
      </c>
      <c r="T36" s="138">
        <v>46374</v>
      </c>
      <c r="U36" s="138"/>
      <c r="V36" s="138"/>
      <c r="W36" s="138"/>
      <c r="X36" s="138"/>
      <c r="Y36" s="138"/>
      <c r="Z36" s="138"/>
      <c r="AA36" s="138"/>
      <c r="AB36" s="138"/>
      <c r="AC36" s="139"/>
      <c r="AD36" s="139"/>
      <c r="AE36" s="89"/>
      <c r="AF36" s="89"/>
      <c r="AG36" s="89"/>
      <c r="AH36" s="89"/>
      <c r="AI36" s="89"/>
      <c r="AJ36" s="89"/>
      <c r="AK36" s="89"/>
      <c r="AL36" s="89"/>
      <c r="AM36" s="89"/>
      <c r="AN36" s="89"/>
      <c r="AO36" s="89"/>
      <c r="AP36" s="89"/>
      <c r="AQ36" s="89"/>
      <c r="AR36" s="89"/>
      <c r="AS36" s="89"/>
      <c r="AT36" s="89"/>
      <c r="AU36" s="89"/>
      <c r="AV36" s="89"/>
      <c r="AW36" s="89"/>
      <c r="AX36" s="89"/>
      <c r="AY36" s="89"/>
      <c r="AZ36" s="89"/>
      <c r="BA36" s="89"/>
      <c r="BB36" s="89"/>
      <c r="BC36" s="89"/>
      <c r="BD36" s="89"/>
      <c r="BE36" s="89"/>
      <c r="BF36" s="89"/>
    </row>
    <row r="37" spans="1:58" s="90" customFormat="1" ht="202.5" customHeight="1" x14ac:dyDescent="0.25">
      <c r="A37" s="245">
        <v>6</v>
      </c>
      <c r="B37" s="241" t="s">
        <v>263</v>
      </c>
      <c r="C37" s="253" t="s">
        <v>177</v>
      </c>
      <c r="D37" s="242" t="s">
        <v>221</v>
      </c>
      <c r="E37" s="243" t="s">
        <v>222</v>
      </c>
      <c r="F37" s="242" t="s">
        <v>186</v>
      </c>
      <c r="G37" s="251">
        <v>40</v>
      </c>
      <c r="H37" s="250" t="str">
        <f t="shared" ref="H37" si="3">IF(G37&lt;=0,"",IF(G37&lt;=2,"Muy Baja",IF(G37&lt;=24,"Baja",IF(G37&lt;=500,"Media",IF(G37&lt;=5000,"Alta","Muy Alta")))))</f>
        <v>Media</v>
      </c>
      <c r="I37" s="252">
        <f>IF(H37="","",IF(H37="Muy Baja",0.2,IF(H37="Baja",0.4,IF(H37="Media",0.6,IF(H37="Alta",0.8,IF(H37="Muy Alta",1,))))))</f>
        <v>0.6</v>
      </c>
      <c r="J37" s="246" t="s">
        <v>131</v>
      </c>
      <c r="K37" s="247" t="str">
        <f>IF(NOT(ISERROR(MATCH(J37,'[1]Tabla Impacto'!$B$221:$B$223,0))),'[1]Tabla Impacto'!$F$223&amp;"Por favor no seleccionar los criterios de impacto(Afectación Económica o presupuestal y Pérdida Reputacional)",J37)</f>
        <v xml:space="preserve">     El riesgo afecta la imagen de la entidad con algunos usuarios de relevancia frente al logro de los objetivos</v>
      </c>
      <c r="L37" s="250" t="str">
        <f>IF(OR(K37='[1]Tabla Impacto'!$C$11,K37='[1]Tabla Impacto'!$D$11),"Leve",IF(OR(K37='[1]Tabla Impacto'!$C$12,K37='[1]Tabla Impacto'!$D$12),"Menor",IF(OR(K37='[1]Tabla Impacto'!$C$13,K37='[1]Tabla Impacto'!$D$13),"Moderado",IF(OR(K37='[1]Tabla Impacto'!$C$14,K37='[1]Tabla Impacto'!$D$14),"Mayor",IF(OR(K37='[1]Tabla Impacto'!$C$15,K37='[1]Tabla Impacto'!$D$15),"Catastrófico","")))))</f>
        <v>Moderado</v>
      </c>
      <c r="M37" s="252">
        <f>IF(L37="","",IF(L37="Leve",0.2,IF(L37="Menor",0.4,IF(L37="Moderado",0.6,IF(L37="Mayor",0.8,IF(L37="Catastrófico",1,))))))</f>
        <v>0.6</v>
      </c>
      <c r="N37" s="261" t="str">
        <f>IF(OR(AND(H37="Muy Baja",L37="Leve"),AND(H37="Muy Baja",L37="Menor"),AND(H37="Baja",L37="Leve")),"Bajo",IF(OR(AND(H37="Muy baja",L37="Moderado"),AND(H37="Baja",L37="Menor"),AND(H37="Baja",L37="Moderado"),AND(H37="Media",L37="Leve"),AND(H37="Media",L37="Menor"),AND(H37="Media",L37="Moderado"),AND(H37="Alta",L37="Leve"),AND(H37="Alta",L37="Menor")),"Moderado",IF(OR(AND(H37="Muy Baja",L37="Mayor"),AND(H37="Baja",L37="Mayor"),AND(H37="Media",L37="Mayor"),AND(H37="Alta",L37="Moderado"),AND(H37="Alta",L37="Mayor"),AND(H37="Muy Alta",L37="Leve"),AND(H37="Muy Alta",L37="Menor"),AND(H37="Muy Alta",L37="Moderado"),AND(H37="Muy Alta",L37="Mayor")),"Alto",IF(OR(AND(H37="Muy Baja",L37="Catastrófico"),AND(H37="Baja",L37="Catastrófico"),AND(H37="Media",L37="Catastrófico"),AND(H37="Alta",L37="Catastrófico"),AND(H37="Muy Alta",L37="Catastrófico")),"Extremo",""))))</f>
        <v>Moderado</v>
      </c>
      <c r="O37" s="136">
        <v>1</v>
      </c>
      <c r="P37" s="96" t="s">
        <v>223</v>
      </c>
      <c r="Q37" s="141" t="s">
        <v>299</v>
      </c>
      <c r="R37" s="139" t="s">
        <v>331</v>
      </c>
      <c r="S37" s="138">
        <v>46055</v>
      </c>
      <c r="T37" s="138">
        <v>46374</v>
      </c>
      <c r="U37" s="138"/>
      <c r="V37" s="138"/>
      <c r="W37" s="138"/>
      <c r="X37" s="138"/>
      <c r="Y37" s="138"/>
      <c r="Z37" s="138"/>
      <c r="AA37" s="138"/>
      <c r="AB37" s="138"/>
      <c r="AC37" s="139"/>
      <c r="AD37" s="139"/>
      <c r="AE37" s="89"/>
      <c r="AF37" s="89"/>
      <c r="AG37" s="89"/>
      <c r="AH37" s="89"/>
      <c r="AI37" s="89"/>
      <c r="AJ37" s="89"/>
      <c r="AK37" s="89"/>
      <c r="AL37" s="89"/>
      <c r="AM37" s="89"/>
      <c r="AN37" s="89"/>
      <c r="AO37" s="89"/>
      <c r="AP37" s="89"/>
      <c r="AQ37" s="89"/>
      <c r="AR37" s="89"/>
      <c r="AS37" s="89"/>
      <c r="AT37" s="89"/>
      <c r="AU37" s="89"/>
      <c r="AV37" s="89"/>
      <c r="AW37" s="89"/>
      <c r="AX37" s="89"/>
      <c r="AY37" s="89"/>
      <c r="AZ37" s="89"/>
      <c r="BA37" s="89"/>
      <c r="BB37" s="89"/>
      <c r="BC37" s="89"/>
      <c r="BD37" s="89"/>
      <c r="BE37" s="89"/>
      <c r="BF37" s="89"/>
    </row>
    <row r="38" spans="1:58" s="90" customFormat="1" ht="16.5" hidden="1" customHeight="1" x14ac:dyDescent="0.25">
      <c r="A38" s="245"/>
      <c r="B38" s="241"/>
      <c r="C38" s="254"/>
      <c r="D38" s="242"/>
      <c r="E38" s="243"/>
      <c r="F38" s="242"/>
      <c r="G38" s="251"/>
      <c r="H38" s="250"/>
      <c r="I38" s="252"/>
      <c r="J38" s="246"/>
      <c r="K38" s="248"/>
      <c r="L38" s="250"/>
      <c r="M38" s="252"/>
      <c r="N38" s="261"/>
      <c r="O38" s="136">
        <v>2</v>
      </c>
      <c r="P38" s="96"/>
      <c r="Q38" s="141"/>
      <c r="R38" s="139" t="s">
        <v>331</v>
      </c>
      <c r="S38" s="138">
        <v>46055</v>
      </c>
      <c r="T38" s="138">
        <v>46374</v>
      </c>
      <c r="U38" s="138"/>
      <c r="V38" s="138"/>
      <c r="W38" s="138"/>
      <c r="X38" s="138"/>
      <c r="Y38" s="138"/>
      <c r="Z38" s="138"/>
      <c r="AA38" s="138"/>
      <c r="AB38" s="138"/>
      <c r="AC38" s="139"/>
      <c r="AD38" s="139"/>
      <c r="AE38" s="89"/>
      <c r="AF38" s="89"/>
      <c r="AG38" s="89"/>
      <c r="AH38" s="89"/>
      <c r="AI38" s="89"/>
      <c r="AJ38" s="89"/>
      <c r="AK38" s="89"/>
      <c r="AL38" s="89"/>
      <c r="AM38" s="89"/>
      <c r="AN38" s="89"/>
      <c r="AO38" s="89"/>
      <c r="AP38" s="89"/>
      <c r="AQ38" s="89"/>
      <c r="AR38" s="89"/>
      <c r="AS38" s="89"/>
      <c r="AT38" s="89"/>
      <c r="AU38" s="89"/>
      <c r="AV38" s="89"/>
      <c r="AW38" s="89"/>
      <c r="AX38" s="89"/>
      <c r="AY38" s="89"/>
      <c r="AZ38" s="89"/>
      <c r="BA38" s="89"/>
      <c r="BB38" s="89"/>
      <c r="BC38" s="89"/>
      <c r="BD38" s="89"/>
      <c r="BE38" s="89"/>
      <c r="BF38" s="89"/>
    </row>
    <row r="39" spans="1:58" s="90" customFormat="1" ht="18" hidden="1" customHeight="1" x14ac:dyDescent="0.25">
      <c r="A39" s="245"/>
      <c r="B39" s="241"/>
      <c r="C39" s="254"/>
      <c r="D39" s="242"/>
      <c r="E39" s="243"/>
      <c r="F39" s="242"/>
      <c r="G39" s="251"/>
      <c r="H39" s="250"/>
      <c r="I39" s="252"/>
      <c r="J39" s="246"/>
      <c r="K39" s="248"/>
      <c r="L39" s="250"/>
      <c r="M39" s="252"/>
      <c r="N39" s="261"/>
      <c r="O39" s="136">
        <v>3</v>
      </c>
      <c r="P39" s="140"/>
      <c r="Q39" s="139"/>
      <c r="R39" s="139" t="s">
        <v>331</v>
      </c>
      <c r="S39" s="138">
        <v>46055</v>
      </c>
      <c r="T39" s="138">
        <v>46374</v>
      </c>
      <c r="U39" s="138"/>
      <c r="V39" s="138"/>
      <c r="W39" s="138"/>
      <c r="X39" s="138"/>
      <c r="Y39" s="138"/>
      <c r="Z39" s="138"/>
      <c r="AA39" s="138"/>
      <c r="AB39" s="138"/>
      <c r="AC39" s="139"/>
      <c r="AD39" s="139"/>
      <c r="AE39" s="89"/>
      <c r="AF39" s="89"/>
      <c r="AG39" s="89"/>
      <c r="AH39" s="89"/>
      <c r="AI39" s="89"/>
      <c r="AJ39" s="89"/>
      <c r="AK39" s="89"/>
      <c r="AL39" s="89"/>
      <c r="AM39" s="89"/>
      <c r="AN39" s="89"/>
      <c r="AO39" s="89"/>
      <c r="AP39" s="89"/>
      <c r="AQ39" s="89"/>
      <c r="AR39" s="89"/>
      <c r="AS39" s="89"/>
      <c r="AT39" s="89"/>
      <c r="AU39" s="89"/>
      <c r="AV39" s="89"/>
      <c r="AW39" s="89"/>
      <c r="AX39" s="89"/>
      <c r="AY39" s="89"/>
      <c r="AZ39" s="89"/>
      <c r="BA39" s="89"/>
      <c r="BB39" s="89"/>
      <c r="BC39" s="89"/>
      <c r="BD39" s="89"/>
      <c r="BE39" s="89"/>
      <c r="BF39" s="89"/>
    </row>
    <row r="40" spans="1:58" s="90" customFormat="1" ht="18" hidden="1" customHeight="1" x14ac:dyDescent="0.25">
      <c r="A40" s="245"/>
      <c r="B40" s="241"/>
      <c r="C40" s="254"/>
      <c r="D40" s="242"/>
      <c r="E40" s="243"/>
      <c r="F40" s="242"/>
      <c r="G40" s="251"/>
      <c r="H40" s="250"/>
      <c r="I40" s="252"/>
      <c r="J40" s="246"/>
      <c r="K40" s="248"/>
      <c r="L40" s="250"/>
      <c r="M40" s="252"/>
      <c r="N40" s="261"/>
      <c r="O40" s="136">
        <v>4</v>
      </c>
      <c r="P40" s="96"/>
      <c r="Q40" s="139"/>
      <c r="R40" s="139" t="s">
        <v>331</v>
      </c>
      <c r="S40" s="138">
        <v>46055</v>
      </c>
      <c r="T40" s="138">
        <v>46374</v>
      </c>
      <c r="U40" s="138"/>
      <c r="V40" s="138"/>
      <c r="W40" s="138"/>
      <c r="X40" s="138"/>
      <c r="Y40" s="138"/>
      <c r="Z40" s="138"/>
      <c r="AA40" s="138"/>
      <c r="AB40" s="138"/>
      <c r="AC40" s="139"/>
      <c r="AD40" s="139"/>
      <c r="AE40" s="89"/>
      <c r="AF40" s="89"/>
      <c r="AG40" s="89"/>
      <c r="AH40" s="89"/>
      <c r="AI40" s="89"/>
      <c r="AJ40" s="89"/>
      <c r="AK40" s="89"/>
      <c r="AL40" s="89"/>
      <c r="AM40" s="89"/>
      <c r="AN40" s="89"/>
      <c r="AO40" s="89"/>
      <c r="AP40" s="89"/>
      <c r="AQ40" s="89"/>
      <c r="AR40" s="89"/>
      <c r="AS40" s="89"/>
      <c r="AT40" s="89"/>
      <c r="AU40" s="89"/>
      <c r="AV40" s="89"/>
      <c r="AW40" s="89"/>
      <c r="AX40" s="89"/>
      <c r="AY40" s="89"/>
      <c r="AZ40" s="89"/>
      <c r="BA40" s="89"/>
      <c r="BB40" s="89"/>
      <c r="BC40" s="89"/>
      <c r="BD40" s="89"/>
      <c r="BE40" s="89"/>
      <c r="BF40" s="89"/>
    </row>
    <row r="41" spans="1:58" s="90" customFormat="1" ht="18" hidden="1" customHeight="1" x14ac:dyDescent="0.25">
      <c r="A41" s="245"/>
      <c r="B41" s="241"/>
      <c r="C41" s="254"/>
      <c r="D41" s="242"/>
      <c r="E41" s="243"/>
      <c r="F41" s="242"/>
      <c r="G41" s="251"/>
      <c r="H41" s="250"/>
      <c r="I41" s="252"/>
      <c r="J41" s="246"/>
      <c r="K41" s="248"/>
      <c r="L41" s="250"/>
      <c r="M41" s="252"/>
      <c r="N41" s="261"/>
      <c r="O41" s="136">
        <v>5</v>
      </c>
      <c r="P41" s="96"/>
      <c r="Q41" s="139"/>
      <c r="R41" s="139" t="s">
        <v>331</v>
      </c>
      <c r="S41" s="138">
        <v>46055</v>
      </c>
      <c r="T41" s="138">
        <v>46374</v>
      </c>
      <c r="U41" s="138"/>
      <c r="V41" s="138"/>
      <c r="W41" s="138"/>
      <c r="X41" s="138"/>
      <c r="Y41" s="138"/>
      <c r="Z41" s="138"/>
      <c r="AA41" s="138"/>
      <c r="AB41" s="138"/>
      <c r="AC41" s="139"/>
      <c r="AD41" s="139"/>
      <c r="AE41" s="89"/>
      <c r="AF41" s="89"/>
      <c r="AG41" s="89"/>
      <c r="AH41" s="89"/>
      <c r="AI41" s="89"/>
      <c r="AJ41" s="89"/>
      <c r="AK41" s="89"/>
      <c r="AL41" s="89"/>
      <c r="AM41" s="89"/>
      <c r="AN41" s="89"/>
      <c r="AO41" s="89"/>
      <c r="AP41" s="89"/>
      <c r="AQ41" s="89"/>
      <c r="AR41" s="89"/>
      <c r="AS41" s="89"/>
      <c r="AT41" s="89"/>
      <c r="AU41" s="89"/>
      <c r="AV41" s="89"/>
      <c r="AW41" s="89"/>
      <c r="AX41" s="89"/>
      <c r="AY41" s="89"/>
      <c r="AZ41" s="89"/>
      <c r="BA41" s="89"/>
      <c r="BB41" s="89"/>
      <c r="BC41" s="89"/>
      <c r="BD41" s="89"/>
      <c r="BE41" s="89"/>
      <c r="BF41" s="89"/>
    </row>
    <row r="42" spans="1:58" s="90" customFormat="1" ht="18" hidden="1" customHeight="1" x14ac:dyDescent="0.25">
      <c r="A42" s="245"/>
      <c r="B42" s="241"/>
      <c r="C42" s="255"/>
      <c r="D42" s="242"/>
      <c r="E42" s="243"/>
      <c r="F42" s="242"/>
      <c r="G42" s="251"/>
      <c r="H42" s="250"/>
      <c r="I42" s="252"/>
      <c r="J42" s="246"/>
      <c r="K42" s="249"/>
      <c r="L42" s="250"/>
      <c r="M42" s="252"/>
      <c r="N42" s="261"/>
      <c r="O42" s="136">
        <v>6</v>
      </c>
      <c r="P42" s="96"/>
      <c r="Q42" s="139"/>
      <c r="R42" s="139" t="s">
        <v>331</v>
      </c>
      <c r="S42" s="138">
        <v>46055</v>
      </c>
      <c r="T42" s="138">
        <v>46374</v>
      </c>
      <c r="U42" s="138"/>
      <c r="V42" s="138"/>
      <c r="W42" s="138"/>
      <c r="X42" s="138"/>
      <c r="Y42" s="138"/>
      <c r="Z42" s="138"/>
      <c r="AA42" s="138"/>
      <c r="AB42" s="138"/>
      <c r="AC42" s="139"/>
      <c r="AD42" s="139"/>
      <c r="AE42" s="89"/>
      <c r="AF42" s="89"/>
      <c r="AG42" s="89"/>
      <c r="AH42" s="89"/>
      <c r="AI42" s="89"/>
      <c r="AJ42" s="89"/>
      <c r="AK42" s="89"/>
      <c r="AL42" s="89"/>
      <c r="AM42" s="89"/>
      <c r="AN42" s="89"/>
      <c r="AO42" s="89"/>
      <c r="AP42" s="89"/>
      <c r="AQ42" s="89"/>
      <c r="AR42" s="89"/>
      <c r="AS42" s="89"/>
      <c r="AT42" s="89"/>
      <c r="AU42" s="89"/>
      <c r="AV42" s="89"/>
      <c r="AW42" s="89"/>
      <c r="AX42" s="89"/>
      <c r="AY42" s="89"/>
      <c r="AZ42" s="89"/>
      <c r="BA42" s="89"/>
      <c r="BB42" s="89"/>
      <c r="BC42" s="89"/>
      <c r="BD42" s="89"/>
      <c r="BE42" s="89"/>
      <c r="BF42" s="89"/>
    </row>
    <row r="43" spans="1:58" s="90" customFormat="1" ht="155.25" customHeight="1" x14ac:dyDescent="0.25">
      <c r="A43" s="245">
        <v>7</v>
      </c>
      <c r="B43" s="241" t="s">
        <v>194</v>
      </c>
      <c r="C43" s="253" t="s">
        <v>177</v>
      </c>
      <c r="D43" s="242" t="s">
        <v>224</v>
      </c>
      <c r="E43" s="243" t="s">
        <v>225</v>
      </c>
      <c r="F43" s="242" t="s">
        <v>186</v>
      </c>
      <c r="G43" s="251">
        <v>24</v>
      </c>
      <c r="H43" s="250" t="str">
        <f t="shared" ref="H43" si="4">IF(G43&lt;=0,"",IF(G43&lt;=2,"Muy Baja",IF(G43&lt;=24,"Baja",IF(G43&lt;=500,"Media",IF(G43&lt;=5000,"Alta","Muy Alta")))))</f>
        <v>Baja</v>
      </c>
      <c r="I43" s="252">
        <f>IF(H43="","",IF(H43="Muy Baja",0.2,IF(H43="Baja",0.4,IF(H43="Media",0.6,IF(H43="Alta",0.8,IF(H43="Muy Alta",1,))))))</f>
        <v>0.4</v>
      </c>
      <c r="J43" s="246" t="s">
        <v>131</v>
      </c>
      <c r="K43" s="247" t="str">
        <f>IF(NOT(ISERROR(MATCH(J43,'[1]Tabla Impacto'!$B$221:$B$223,0))),'[1]Tabla Impacto'!$F$223&amp;"Por favor no seleccionar los criterios de impacto(Afectación Económica o presupuestal y Pérdida Reputacional)",J43)</f>
        <v xml:space="preserve">     El riesgo afecta la imagen de la entidad con algunos usuarios de relevancia frente al logro de los objetivos</v>
      </c>
      <c r="L43" s="250" t="str">
        <f>IF(OR(K43='[1]Tabla Impacto'!$C$11,K43='[1]Tabla Impacto'!$D$11),"Leve",IF(OR(K43='[1]Tabla Impacto'!$C$12,K43='[1]Tabla Impacto'!$D$12),"Menor",IF(OR(K43='[1]Tabla Impacto'!$C$13,K43='[1]Tabla Impacto'!$D$13),"Moderado",IF(OR(K43='[1]Tabla Impacto'!$C$14,K43='[1]Tabla Impacto'!$D$14),"Mayor",IF(OR(K43='[1]Tabla Impacto'!$C$15,K43='[1]Tabla Impacto'!$D$15),"Catastrófico","")))))</f>
        <v>Moderado</v>
      </c>
      <c r="M43" s="252">
        <f>IF(L43="","",IF(L43="Leve",0.2,IF(L43="Menor",0.4,IF(L43="Moderado",0.6,IF(L43="Mayor",0.8,IF(L43="Catastrófico",1,))))))</f>
        <v>0.6</v>
      </c>
      <c r="N43" s="261" t="str">
        <f>IF(OR(AND(H43="Muy Baja",L43="Leve"),AND(H43="Muy Baja",L43="Menor"),AND(H43="Baja",L43="Leve")),"Bajo",IF(OR(AND(H43="Muy baja",L43="Moderado"),AND(H43="Baja",L43="Menor"),AND(H43="Baja",L43="Moderado"),AND(H43="Media",L43="Leve"),AND(H43="Media",L43="Menor"),AND(H43="Media",L43="Moderado"),AND(H43="Alta",L43="Leve"),AND(H43="Alta",L43="Menor")),"Moderado",IF(OR(AND(H43="Muy Baja",L43="Mayor"),AND(H43="Baja",L43="Mayor"),AND(H43="Media",L43="Mayor"),AND(H43="Alta",L43="Moderado"),AND(H43="Alta",L43="Mayor"),AND(H43="Muy Alta",L43="Leve"),AND(H43="Muy Alta",L43="Menor"),AND(H43="Muy Alta",L43="Moderado"),AND(H43="Muy Alta",L43="Mayor")),"Alto",IF(OR(AND(H43="Muy Baja",L43="Catastrófico"),AND(H43="Baja",L43="Catastrófico"),AND(H43="Media",L43="Catastrófico"),AND(H43="Alta",L43="Catastrófico"),AND(H43="Muy Alta",L43="Catastrófico")),"Extremo",""))))</f>
        <v>Moderado</v>
      </c>
      <c r="O43" s="136">
        <v>1</v>
      </c>
      <c r="P43" s="96" t="s">
        <v>300</v>
      </c>
      <c r="Q43" s="96" t="s">
        <v>294</v>
      </c>
      <c r="R43" s="139" t="s">
        <v>331</v>
      </c>
      <c r="S43" s="138">
        <v>46055</v>
      </c>
      <c r="T43" s="138">
        <v>46374</v>
      </c>
      <c r="U43" s="138"/>
      <c r="V43" s="138"/>
      <c r="W43" s="138"/>
      <c r="X43" s="138"/>
      <c r="Y43" s="138"/>
      <c r="Z43" s="138"/>
      <c r="AA43" s="138"/>
      <c r="AB43" s="138"/>
      <c r="AC43" s="139"/>
      <c r="AD43" s="139"/>
      <c r="AE43" s="89"/>
      <c r="AF43" s="89"/>
      <c r="AG43" s="89"/>
      <c r="AH43" s="89"/>
      <c r="AI43" s="89"/>
      <c r="AJ43" s="89"/>
      <c r="AK43" s="89"/>
      <c r="AL43" s="89"/>
      <c r="AM43" s="89"/>
      <c r="AN43" s="89"/>
      <c r="AO43" s="89"/>
      <c r="AP43" s="89"/>
      <c r="AQ43" s="89"/>
      <c r="AR43" s="89"/>
      <c r="AS43" s="89"/>
      <c r="AT43" s="89"/>
      <c r="AU43" s="89"/>
      <c r="AV43" s="89"/>
      <c r="AW43" s="89"/>
      <c r="AX43" s="89"/>
      <c r="AY43" s="89"/>
      <c r="AZ43" s="89"/>
      <c r="BA43" s="89"/>
      <c r="BB43" s="89"/>
      <c r="BC43" s="89"/>
      <c r="BD43" s="89"/>
      <c r="BE43" s="89"/>
      <c r="BF43" s="89"/>
    </row>
    <row r="44" spans="1:58" s="90" customFormat="1" ht="16.5" hidden="1" customHeight="1" x14ac:dyDescent="0.25">
      <c r="A44" s="245"/>
      <c r="B44" s="241"/>
      <c r="C44" s="254"/>
      <c r="D44" s="242"/>
      <c r="E44" s="243"/>
      <c r="F44" s="242"/>
      <c r="G44" s="251"/>
      <c r="H44" s="250"/>
      <c r="I44" s="252"/>
      <c r="J44" s="246"/>
      <c r="K44" s="248"/>
      <c r="L44" s="250"/>
      <c r="M44" s="252"/>
      <c r="N44" s="261"/>
      <c r="O44" s="136">
        <v>2</v>
      </c>
      <c r="P44" s="96"/>
      <c r="Q44" s="141"/>
      <c r="R44" s="139" t="s">
        <v>331</v>
      </c>
      <c r="S44" s="138">
        <v>46055</v>
      </c>
      <c r="T44" s="138">
        <v>46374</v>
      </c>
      <c r="U44" s="138"/>
      <c r="V44" s="138"/>
      <c r="W44" s="138"/>
      <c r="X44" s="138"/>
      <c r="Y44" s="138"/>
      <c r="Z44" s="138"/>
      <c r="AA44" s="138"/>
      <c r="AB44" s="138"/>
      <c r="AC44" s="139"/>
      <c r="AD44" s="139"/>
      <c r="AE44" s="89"/>
      <c r="AF44" s="89"/>
      <c r="AG44" s="89"/>
      <c r="AH44" s="89"/>
      <c r="AI44" s="89"/>
      <c r="AJ44" s="89"/>
      <c r="AK44" s="89"/>
      <c r="AL44" s="89"/>
      <c r="AM44" s="89"/>
      <c r="AN44" s="89"/>
      <c r="AO44" s="89"/>
      <c r="AP44" s="89"/>
      <c r="AQ44" s="89"/>
      <c r="AR44" s="89"/>
      <c r="AS44" s="89"/>
      <c r="AT44" s="89"/>
      <c r="AU44" s="89"/>
      <c r="AV44" s="89"/>
      <c r="AW44" s="89"/>
      <c r="AX44" s="89"/>
      <c r="AY44" s="89"/>
      <c r="AZ44" s="89"/>
      <c r="BA44" s="89"/>
      <c r="BB44" s="89"/>
      <c r="BC44" s="89"/>
      <c r="BD44" s="89"/>
      <c r="BE44" s="89"/>
      <c r="BF44" s="89"/>
    </row>
    <row r="45" spans="1:58" s="90" customFormat="1" ht="67.5" hidden="1" customHeight="1" x14ac:dyDescent="0.25">
      <c r="A45" s="245"/>
      <c r="B45" s="241"/>
      <c r="C45" s="254"/>
      <c r="D45" s="242"/>
      <c r="E45" s="243"/>
      <c r="F45" s="242"/>
      <c r="G45" s="251"/>
      <c r="H45" s="250"/>
      <c r="I45" s="252"/>
      <c r="J45" s="246"/>
      <c r="K45" s="248"/>
      <c r="L45" s="250"/>
      <c r="M45" s="252"/>
      <c r="N45" s="261"/>
      <c r="O45" s="136">
        <v>3</v>
      </c>
      <c r="P45" s="140"/>
      <c r="Q45" s="141"/>
      <c r="R45" s="139" t="s">
        <v>331</v>
      </c>
      <c r="S45" s="138">
        <v>46055</v>
      </c>
      <c r="T45" s="138">
        <v>46374</v>
      </c>
      <c r="U45" s="138"/>
      <c r="V45" s="138"/>
      <c r="W45" s="138"/>
      <c r="X45" s="138"/>
      <c r="Y45" s="138"/>
      <c r="Z45" s="138"/>
      <c r="AA45" s="138"/>
      <c r="AB45" s="138"/>
      <c r="AC45" s="139"/>
      <c r="AD45" s="139"/>
      <c r="AE45" s="89"/>
      <c r="AF45" s="89"/>
      <c r="AG45" s="89"/>
      <c r="AH45" s="89"/>
      <c r="AI45" s="89"/>
      <c r="AJ45" s="89"/>
      <c r="AK45" s="89"/>
      <c r="AL45" s="89"/>
      <c r="AM45" s="89"/>
      <c r="AN45" s="89"/>
      <c r="AO45" s="89"/>
      <c r="AP45" s="89"/>
      <c r="AQ45" s="89"/>
      <c r="AR45" s="89"/>
      <c r="AS45" s="89"/>
      <c r="AT45" s="89"/>
      <c r="AU45" s="89"/>
      <c r="AV45" s="89"/>
      <c r="AW45" s="89"/>
      <c r="AX45" s="89"/>
      <c r="AY45" s="89"/>
      <c r="AZ45" s="89"/>
      <c r="BA45" s="89"/>
      <c r="BB45" s="89"/>
      <c r="BC45" s="89"/>
      <c r="BD45" s="89"/>
      <c r="BE45" s="89"/>
      <c r="BF45" s="89"/>
    </row>
    <row r="46" spans="1:58" s="90" customFormat="1" ht="18" hidden="1" customHeight="1" x14ac:dyDescent="0.25">
      <c r="A46" s="245"/>
      <c r="B46" s="241"/>
      <c r="C46" s="254"/>
      <c r="D46" s="242"/>
      <c r="E46" s="243"/>
      <c r="F46" s="242"/>
      <c r="G46" s="251"/>
      <c r="H46" s="250"/>
      <c r="I46" s="252"/>
      <c r="J46" s="246"/>
      <c r="K46" s="248"/>
      <c r="L46" s="250"/>
      <c r="M46" s="252"/>
      <c r="N46" s="261"/>
      <c r="O46" s="136">
        <v>4</v>
      </c>
      <c r="P46" s="96"/>
      <c r="Q46" s="139"/>
      <c r="R46" s="139" t="s">
        <v>331</v>
      </c>
      <c r="S46" s="138">
        <v>46055</v>
      </c>
      <c r="T46" s="138">
        <v>46374</v>
      </c>
      <c r="U46" s="138"/>
      <c r="V46" s="138"/>
      <c r="W46" s="138"/>
      <c r="X46" s="138"/>
      <c r="Y46" s="138"/>
      <c r="Z46" s="138"/>
      <c r="AA46" s="138"/>
      <c r="AB46" s="138"/>
      <c r="AC46" s="139"/>
      <c r="AD46" s="139"/>
      <c r="AE46" s="89"/>
      <c r="AF46" s="89"/>
      <c r="AG46" s="89"/>
      <c r="AH46" s="89"/>
      <c r="AI46" s="89"/>
      <c r="AJ46" s="89"/>
      <c r="AK46" s="89"/>
      <c r="AL46" s="89"/>
      <c r="AM46" s="89"/>
      <c r="AN46" s="89"/>
      <c r="AO46" s="89"/>
      <c r="AP46" s="89"/>
      <c r="AQ46" s="89"/>
      <c r="AR46" s="89"/>
      <c r="AS46" s="89"/>
      <c r="AT46" s="89"/>
      <c r="AU46" s="89"/>
      <c r="AV46" s="89"/>
      <c r="AW46" s="89"/>
      <c r="AX46" s="89"/>
      <c r="AY46" s="89"/>
      <c r="AZ46" s="89"/>
      <c r="BA46" s="89"/>
      <c r="BB46" s="89"/>
      <c r="BC46" s="89"/>
      <c r="BD46" s="89"/>
      <c r="BE46" s="89"/>
      <c r="BF46" s="89"/>
    </row>
    <row r="47" spans="1:58" s="90" customFormat="1" ht="18" hidden="1" customHeight="1" x14ac:dyDescent="0.25">
      <c r="A47" s="245"/>
      <c r="B47" s="241"/>
      <c r="C47" s="254"/>
      <c r="D47" s="242"/>
      <c r="E47" s="243"/>
      <c r="F47" s="242"/>
      <c r="G47" s="251"/>
      <c r="H47" s="250"/>
      <c r="I47" s="252"/>
      <c r="J47" s="246"/>
      <c r="K47" s="248"/>
      <c r="L47" s="250"/>
      <c r="M47" s="252"/>
      <c r="N47" s="261"/>
      <c r="O47" s="136">
        <v>5</v>
      </c>
      <c r="P47" s="96"/>
      <c r="Q47" s="139"/>
      <c r="R47" s="139" t="s">
        <v>331</v>
      </c>
      <c r="S47" s="138">
        <v>46055</v>
      </c>
      <c r="T47" s="138">
        <v>46374</v>
      </c>
      <c r="U47" s="138"/>
      <c r="V47" s="138"/>
      <c r="W47" s="138"/>
      <c r="X47" s="138"/>
      <c r="Y47" s="138"/>
      <c r="Z47" s="138"/>
      <c r="AA47" s="138"/>
      <c r="AB47" s="138"/>
      <c r="AC47" s="139"/>
      <c r="AD47" s="139"/>
      <c r="AE47" s="89"/>
      <c r="AF47" s="89"/>
      <c r="AG47" s="89"/>
      <c r="AH47" s="89"/>
      <c r="AI47" s="89"/>
      <c r="AJ47" s="89"/>
      <c r="AK47" s="89"/>
      <c r="AL47" s="89"/>
      <c r="AM47" s="89"/>
      <c r="AN47" s="89"/>
      <c r="AO47" s="89"/>
      <c r="AP47" s="89"/>
      <c r="AQ47" s="89"/>
      <c r="AR47" s="89"/>
      <c r="AS47" s="89"/>
      <c r="AT47" s="89"/>
      <c r="AU47" s="89"/>
      <c r="AV47" s="89"/>
      <c r="AW47" s="89"/>
      <c r="AX47" s="89"/>
      <c r="AY47" s="89"/>
      <c r="AZ47" s="89"/>
      <c r="BA47" s="89"/>
      <c r="BB47" s="89"/>
      <c r="BC47" s="89"/>
      <c r="BD47" s="89"/>
      <c r="BE47" s="89"/>
      <c r="BF47" s="89"/>
    </row>
    <row r="48" spans="1:58" s="90" customFormat="1" ht="18" hidden="1" customHeight="1" x14ac:dyDescent="0.25">
      <c r="A48" s="245"/>
      <c r="B48" s="241"/>
      <c r="C48" s="255"/>
      <c r="D48" s="242"/>
      <c r="E48" s="243"/>
      <c r="F48" s="242"/>
      <c r="G48" s="251"/>
      <c r="H48" s="250"/>
      <c r="I48" s="252"/>
      <c r="J48" s="246"/>
      <c r="K48" s="249"/>
      <c r="L48" s="250"/>
      <c r="M48" s="252"/>
      <c r="N48" s="261"/>
      <c r="O48" s="136">
        <v>6</v>
      </c>
      <c r="P48" s="96"/>
      <c r="Q48" s="139"/>
      <c r="R48" s="139" t="s">
        <v>331</v>
      </c>
      <c r="S48" s="138">
        <v>46055</v>
      </c>
      <c r="T48" s="138">
        <v>46374</v>
      </c>
      <c r="U48" s="138"/>
      <c r="V48" s="138"/>
      <c r="W48" s="138"/>
      <c r="X48" s="138"/>
      <c r="Y48" s="138"/>
      <c r="Z48" s="138"/>
      <c r="AA48" s="138"/>
      <c r="AB48" s="138"/>
      <c r="AC48" s="139"/>
      <c r="AD48" s="139"/>
      <c r="AE48" s="89"/>
      <c r="AF48" s="89"/>
      <c r="AG48" s="89"/>
      <c r="AH48" s="89"/>
      <c r="AI48" s="89"/>
      <c r="AJ48" s="89"/>
      <c r="AK48" s="89"/>
      <c r="AL48" s="89"/>
      <c r="AM48" s="89"/>
      <c r="AN48" s="89"/>
      <c r="AO48" s="89"/>
      <c r="AP48" s="89"/>
      <c r="AQ48" s="89"/>
      <c r="AR48" s="89"/>
      <c r="AS48" s="89"/>
      <c r="AT48" s="89"/>
      <c r="AU48" s="89"/>
      <c r="AV48" s="89"/>
      <c r="AW48" s="89"/>
      <c r="AX48" s="89"/>
      <c r="AY48" s="89"/>
      <c r="AZ48" s="89"/>
      <c r="BA48" s="89"/>
      <c r="BB48" s="89"/>
      <c r="BC48" s="89"/>
      <c r="BD48" s="89"/>
      <c r="BE48" s="89"/>
      <c r="BF48" s="89"/>
    </row>
    <row r="49" spans="1:58" s="90" customFormat="1" ht="168.75" customHeight="1" x14ac:dyDescent="0.25">
      <c r="A49" s="245">
        <v>8</v>
      </c>
      <c r="B49" s="241" t="s">
        <v>194</v>
      </c>
      <c r="C49" s="253" t="s">
        <v>177</v>
      </c>
      <c r="D49" s="242" t="s">
        <v>226</v>
      </c>
      <c r="E49" s="243" t="s">
        <v>227</v>
      </c>
      <c r="F49" s="242" t="s">
        <v>186</v>
      </c>
      <c r="G49" s="251">
        <v>501</v>
      </c>
      <c r="H49" s="250" t="str">
        <f t="shared" ref="H49" si="5">IF(G49&lt;=0,"",IF(G49&lt;=2,"Muy Baja",IF(G49&lt;=24,"Baja",IF(G49&lt;=500,"Media",IF(G49&lt;=5000,"Alta","Muy Alta")))))</f>
        <v>Alta</v>
      </c>
      <c r="I49" s="252">
        <f>IF(H49="","",IF(H49="Muy Baja",0.2,IF(H49="Baja",0.4,IF(H49="Media",0.6,IF(H49="Alta",0.8,IF(H49="Muy Alta",1,))))))</f>
        <v>0.8</v>
      </c>
      <c r="J49" s="246" t="s">
        <v>129</v>
      </c>
      <c r="K49" s="247" t="str">
        <f>IF(NOT(ISERROR(MATCH(J49,'[1]Tabla Impacto'!$B$221:$B$223,0))),'[1]Tabla Impacto'!$F$223&amp;"Por favor no seleccionar los criterios de impacto(Afectación Económica o presupuestal y Pérdida Reputacional)",J49)</f>
        <v xml:space="preserve">     El riesgo afecta la imagen de la entidad internamente, de conocimiento general, nivel interno, de junta dircetiva y accionistas y/o de provedores</v>
      </c>
      <c r="L49" s="250" t="str">
        <f>IF(OR(K49='[1]Tabla Impacto'!$C$11,K49='[1]Tabla Impacto'!$D$11),"Leve",IF(OR(K49='[1]Tabla Impacto'!$C$12,K49='[1]Tabla Impacto'!$D$12),"Menor",IF(OR(K49='[1]Tabla Impacto'!$C$13,K49='[1]Tabla Impacto'!$D$13),"Moderado",IF(OR(K49='[1]Tabla Impacto'!$C$14,K49='[1]Tabla Impacto'!$D$14),"Mayor",IF(OR(K49='[1]Tabla Impacto'!$C$15,K49='[1]Tabla Impacto'!$D$15),"Catastrófico","")))))</f>
        <v>Menor</v>
      </c>
      <c r="M49" s="252">
        <f>IF(L49="","",IF(L49="Leve",0.2,IF(L49="Menor",0.4,IF(L49="Moderado",0.6,IF(L49="Mayor",0.8,IF(L49="Catastrófico",1,))))))</f>
        <v>0.4</v>
      </c>
      <c r="N49" s="261" t="str">
        <f>IF(OR(AND(H49="Muy Baja",L49="Leve"),AND(H49="Muy Baja",L49="Menor"),AND(H49="Baja",L49="Leve")),"Bajo",IF(OR(AND(H49="Muy baja",L49="Moderado"),AND(H49="Baja",L49="Menor"),AND(H49="Baja",L49="Moderado"),AND(H49="Media",L49="Leve"),AND(H49="Media",L49="Menor"),AND(H49="Media",L49="Moderado"),AND(H49="Alta",L49="Leve"),AND(H49="Alta",L49="Menor")),"Moderado",IF(OR(AND(H49="Muy Baja",L49="Mayor"),AND(H49="Baja",L49="Mayor"),AND(H49="Media",L49="Mayor"),AND(H49="Alta",L49="Moderado"),AND(H49="Alta",L49="Mayor"),AND(H49="Muy Alta",L49="Leve"),AND(H49="Muy Alta",L49="Menor"),AND(H49="Muy Alta",L49="Moderado"),AND(H49="Muy Alta",L49="Mayor")),"Alto",IF(OR(AND(H49="Muy Baja",L49="Catastrófico"),AND(H49="Baja",L49="Catastrófico"),AND(H49="Media",L49="Catastrófico"),AND(H49="Alta",L49="Catastrófico"),AND(H49="Muy Alta",L49="Catastrófico")),"Extremo",""))))</f>
        <v>Moderado</v>
      </c>
      <c r="O49" s="136">
        <v>1</v>
      </c>
      <c r="P49" s="96" t="s">
        <v>228</v>
      </c>
      <c r="Q49" s="96" t="s">
        <v>229</v>
      </c>
      <c r="R49" s="139" t="s">
        <v>331</v>
      </c>
      <c r="S49" s="138">
        <v>46055</v>
      </c>
      <c r="T49" s="138">
        <v>46374</v>
      </c>
      <c r="U49" s="138"/>
      <c r="V49" s="138"/>
      <c r="W49" s="138"/>
      <c r="X49" s="138"/>
      <c r="Y49" s="138"/>
      <c r="Z49" s="138"/>
      <c r="AA49" s="138"/>
      <c r="AB49" s="138"/>
      <c r="AC49" s="139"/>
      <c r="AD49" s="139"/>
      <c r="AE49" s="89"/>
      <c r="AF49" s="89"/>
      <c r="AG49" s="89"/>
      <c r="AH49" s="89"/>
      <c r="AI49" s="89"/>
      <c r="AJ49" s="89"/>
      <c r="AK49" s="89"/>
      <c r="AL49" s="89"/>
      <c r="AM49" s="89"/>
      <c r="AN49" s="89"/>
      <c r="AO49" s="89"/>
      <c r="AP49" s="89"/>
      <c r="AQ49" s="89"/>
      <c r="AR49" s="89"/>
      <c r="AS49" s="89"/>
      <c r="AT49" s="89"/>
      <c r="AU49" s="89"/>
      <c r="AV49" s="89"/>
      <c r="AW49" s="89"/>
      <c r="AX49" s="89"/>
      <c r="AY49" s="89"/>
      <c r="AZ49" s="89"/>
      <c r="BA49" s="89"/>
      <c r="BB49" s="89"/>
      <c r="BC49" s="89"/>
      <c r="BD49" s="89"/>
      <c r="BE49" s="89"/>
      <c r="BF49" s="89"/>
    </row>
    <row r="50" spans="1:58" s="90" customFormat="1" ht="18" hidden="1" customHeight="1" x14ac:dyDescent="0.25">
      <c r="A50" s="245"/>
      <c r="B50" s="241"/>
      <c r="C50" s="254"/>
      <c r="D50" s="242"/>
      <c r="E50" s="243"/>
      <c r="F50" s="242"/>
      <c r="G50" s="251"/>
      <c r="H50" s="250"/>
      <c r="I50" s="252"/>
      <c r="J50" s="246"/>
      <c r="K50" s="248"/>
      <c r="L50" s="250"/>
      <c r="M50" s="252"/>
      <c r="N50" s="261"/>
      <c r="O50" s="136">
        <v>2</v>
      </c>
      <c r="P50" s="96"/>
      <c r="Q50" s="139"/>
      <c r="R50" s="151"/>
      <c r="S50" s="138">
        <v>46055</v>
      </c>
      <c r="T50" s="138">
        <v>46374</v>
      </c>
      <c r="U50" s="138"/>
      <c r="V50" s="138"/>
      <c r="W50" s="138"/>
      <c r="X50" s="138"/>
      <c r="Y50" s="138"/>
      <c r="Z50" s="138"/>
      <c r="AA50" s="138"/>
      <c r="AB50" s="138"/>
      <c r="AC50" s="139"/>
      <c r="AD50" s="139"/>
      <c r="AE50" s="89"/>
      <c r="AF50" s="89"/>
      <c r="AG50" s="89"/>
      <c r="AH50" s="89"/>
      <c r="AI50" s="89"/>
      <c r="AJ50" s="89"/>
      <c r="AK50" s="89"/>
      <c r="AL50" s="89"/>
      <c r="AM50" s="89"/>
      <c r="AN50" s="89"/>
      <c r="AO50" s="89"/>
      <c r="AP50" s="89"/>
      <c r="AQ50" s="89"/>
      <c r="AR50" s="89"/>
      <c r="AS50" s="89"/>
      <c r="AT50" s="89"/>
      <c r="AU50" s="89"/>
      <c r="AV50" s="89"/>
      <c r="AW50" s="89"/>
      <c r="AX50" s="89"/>
      <c r="AY50" s="89"/>
      <c r="AZ50" s="89"/>
      <c r="BA50" s="89"/>
      <c r="BB50" s="89"/>
      <c r="BC50" s="89"/>
      <c r="BD50" s="89"/>
      <c r="BE50" s="89"/>
      <c r="BF50" s="89"/>
    </row>
    <row r="51" spans="1:58" s="90" customFormat="1" ht="18" hidden="1" customHeight="1" x14ac:dyDescent="0.25">
      <c r="A51" s="245"/>
      <c r="B51" s="241"/>
      <c r="C51" s="254"/>
      <c r="D51" s="242"/>
      <c r="E51" s="243"/>
      <c r="F51" s="242"/>
      <c r="G51" s="251"/>
      <c r="H51" s="250"/>
      <c r="I51" s="252"/>
      <c r="J51" s="246"/>
      <c r="K51" s="248"/>
      <c r="L51" s="250"/>
      <c r="M51" s="252"/>
      <c r="N51" s="261"/>
      <c r="O51" s="136">
        <v>3</v>
      </c>
      <c r="P51" s="140"/>
      <c r="Q51" s="139"/>
      <c r="R51" s="151"/>
      <c r="S51" s="138">
        <v>46055</v>
      </c>
      <c r="T51" s="138">
        <v>46374</v>
      </c>
      <c r="U51" s="138"/>
      <c r="V51" s="138"/>
      <c r="W51" s="138"/>
      <c r="X51" s="138"/>
      <c r="Y51" s="138"/>
      <c r="Z51" s="138"/>
      <c r="AA51" s="138"/>
      <c r="AB51" s="138"/>
      <c r="AC51" s="139"/>
      <c r="AD51" s="139"/>
      <c r="AE51" s="89"/>
      <c r="AF51" s="89"/>
      <c r="AG51" s="89"/>
      <c r="AH51" s="89"/>
      <c r="AI51" s="89"/>
      <c r="AJ51" s="89"/>
      <c r="AK51" s="89"/>
      <c r="AL51" s="89"/>
      <c r="AM51" s="89"/>
      <c r="AN51" s="89"/>
      <c r="AO51" s="89"/>
      <c r="AP51" s="89"/>
      <c r="AQ51" s="89"/>
      <c r="AR51" s="89"/>
      <c r="AS51" s="89"/>
      <c r="AT51" s="89"/>
      <c r="AU51" s="89"/>
      <c r="AV51" s="89"/>
      <c r="AW51" s="89"/>
      <c r="AX51" s="89"/>
      <c r="AY51" s="89"/>
      <c r="AZ51" s="89"/>
      <c r="BA51" s="89"/>
      <c r="BB51" s="89"/>
      <c r="BC51" s="89"/>
      <c r="BD51" s="89"/>
      <c r="BE51" s="89"/>
      <c r="BF51" s="89"/>
    </row>
    <row r="52" spans="1:58" s="90" customFormat="1" ht="18" hidden="1" customHeight="1" x14ac:dyDescent="0.25">
      <c r="A52" s="245"/>
      <c r="B52" s="241"/>
      <c r="C52" s="254"/>
      <c r="D52" s="242"/>
      <c r="E52" s="243"/>
      <c r="F52" s="242"/>
      <c r="G52" s="251"/>
      <c r="H52" s="250"/>
      <c r="I52" s="252"/>
      <c r="J52" s="246"/>
      <c r="K52" s="248"/>
      <c r="L52" s="250"/>
      <c r="M52" s="252"/>
      <c r="N52" s="261"/>
      <c r="O52" s="136">
        <v>4</v>
      </c>
      <c r="P52" s="96"/>
      <c r="Q52" s="139"/>
      <c r="R52" s="151"/>
      <c r="S52" s="138">
        <v>46055</v>
      </c>
      <c r="T52" s="138">
        <v>46374</v>
      </c>
      <c r="U52" s="138"/>
      <c r="V52" s="138"/>
      <c r="W52" s="138"/>
      <c r="X52" s="138"/>
      <c r="Y52" s="138"/>
      <c r="Z52" s="138"/>
      <c r="AA52" s="138"/>
      <c r="AB52" s="138"/>
      <c r="AC52" s="139"/>
      <c r="AD52" s="139"/>
      <c r="AE52" s="89"/>
      <c r="AF52" s="89"/>
      <c r="AG52" s="89"/>
      <c r="AH52" s="89"/>
      <c r="AI52" s="89"/>
      <c r="AJ52" s="89"/>
      <c r="AK52" s="89"/>
      <c r="AL52" s="89"/>
      <c r="AM52" s="89"/>
      <c r="AN52" s="89"/>
      <c r="AO52" s="89"/>
      <c r="AP52" s="89"/>
      <c r="AQ52" s="89"/>
      <c r="AR52" s="89"/>
      <c r="AS52" s="89"/>
      <c r="AT52" s="89"/>
      <c r="AU52" s="89"/>
      <c r="AV52" s="89"/>
      <c r="AW52" s="89"/>
      <c r="AX52" s="89"/>
      <c r="AY52" s="89"/>
      <c r="AZ52" s="89"/>
      <c r="BA52" s="89"/>
      <c r="BB52" s="89"/>
      <c r="BC52" s="89"/>
      <c r="BD52" s="89"/>
      <c r="BE52" s="89"/>
      <c r="BF52" s="89"/>
    </row>
    <row r="53" spans="1:58" s="90" customFormat="1" ht="18" hidden="1" customHeight="1" x14ac:dyDescent="0.25">
      <c r="A53" s="245"/>
      <c r="B53" s="241"/>
      <c r="C53" s="254"/>
      <c r="D53" s="242"/>
      <c r="E53" s="243"/>
      <c r="F53" s="242"/>
      <c r="G53" s="251"/>
      <c r="H53" s="250"/>
      <c r="I53" s="252"/>
      <c r="J53" s="246"/>
      <c r="K53" s="248"/>
      <c r="L53" s="250"/>
      <c r="M53" s="252"/>
      <c r="N53" s="261"/>
      <c r="O53" s="136">
        <v>5</v>
      </c>
      <c r="P53" s="96"/>
      <c r="Q53" s="139"/>
      <c r="R53" s="151"/>
      <c r="S53" s="138">
        <v>46055</v>
      </c>
      <c r="T53" s="138">
        <v>46374</v>
      </c>
      <c r="U53" s="138"/>
      <c r="V53" s="138"/>
      <c r="W53" s="138"/>
      <c r="X53" s="138"/>
      <c r="Y53" s="138"/>
      <c r="Z53" s="138"/>
      <c r="AA53" s="138"/>
      <c r="AB53" s="138"/>
      <c r="AC53" s="139"/>
      <c r="AD53" s="139"/>
      <c r="AE53" s="89"/>
      <c r="AF53" s="89"/>
      <c r="AG53" s="89"/>
      <c r="AH53" s="89"/>
      <c r="AI53" s="89"/>
      <c r="AJ53" s="89"/>
      <c r="AK53" s="89"/>
      <c r="AL53" s="89"/>
      <c r="AM53" s="89"/>
      <c r="AN53" s="89"/>
      <c r="AO53" s="89"/>
      <c r="AP53" s="89"/>
      <c r="AQ53" s="89"/>
      <c r="AR53" s="89"/>
      <c r="AS53" s="89"/>
      <c r="AT53" s="89"/>
      <c r="AU53" s="89"/>
      <c r="AV53" s="89"/>
      <c r="AW53" s="89"/>
      <c r="AX53" s="89"/>
      <c r="AY53" s="89"/>
      <c r="AZ53" s="89"/>
      <c r="BA53" s="89"/>
      <c r="BB53" s="89"/>
      <c r="BC53" s="89"/>
      <c r="BD53" s="89"/>
      <c r="BE53" s="89"/>
      <c r="BF53" s="89"/>
    </row>
    <row r="54" spans="1:58" s="90" customFormat="1" ht="3.75" hidden="1" customHeight="1" x14ac:dyDescent="0.25">
      <c r="A54" s="245"/>
      <c r="B54" s="241"/>
      <c r="C54" s="255"/>
      <c r="D54" s="242"/>
      <c r="E54" s="243"/>
      <c r="F54" s="242"/>
      <c r="G54" s="251"/>
      <c r="H54" s="250"/>
      <c r="I54" s="252"/>
      <c r="J54" s="246"/>
      <c r="K54" s="249"/>
      <c r="L54" s="250"/>
      <c r="M54" s="252"/>
      <c r="N54" s="261"/>
      <c r="O54" s="136">
        <v>6</v>
      </c>
      <c r="P54" s="96"/>
      <c r="Q54" s="139"/>
      <c r="R54" s="151"/>
      <c r="S54" s="138">
        <v>46055</v>
      </c>
      <c r="T54" s="138">
        <v>46374</v>
      </c>
      <c r="U54" s="138"/>
      <c r="V54" s="138"/>
      <c r="W54" s="138"/>
      <c r="X54" s="138"/>
      <c r="Y54" s="138"/>
      <c r="Z54" s="138"/>
      <c r="AA54" s="138"/>
      <c r="AB54" s="138"/>
      <c r="AC54" s="139"/>
      <c r="AD54" s="139"/>
      <c r="AE54" s="89"/>
      <c r="AF54" s="89"/>
      <c r="AG54" s="89"/>
      <c r="AH54" s="89"/>
      <c r="AI54" s="89"/>
      <c r="AJ54" s="89"/>
      <c r="AK54" s="89"/>
      <c r="AL54" s="89"/>
      <c r="AM54" s="89"/>
      <c r="AN54" s="89"/>
      <c r="AO54" s="89"/>
      <c r="AP54" s="89"/>
      <c r="AQ54" s="89"/>
      <c r="AR54" s="89"/>
      <c r="AS54" s="89"/>
      <c r="AT54" s="89"/>
      <c r="AU54" s="89"/>
      <c r="AV54" s="89"/>
      <c r="AW54" s="89"/>
      <c r="AX54" s="89"/>
      <c r="AY54" s="89"/>
      <c r="AZ54" s="89"/>
      <c r="BA54" s="89"/>
      <c r="BB54" s="89"/>
      <c r="BC54" s="89"/>
      <c r="BD54" s="89"/>
      <c r="BE54" s="89"/>
      <c r="BF54" s="89"/>
    </row>
    <row r="55" spans="1:58" s="90" customFormat="1" ht="252" customHeight="1" x14ac:dyDescent="0.25">
      <c r="A55" s="245">
        <v>9</v>
      </c>
      <c r="B55" s="241" t="s">
        <v>264</v>
      </c>
      <c r="C55" s="253" t="s">
        <v>177</v>
      </c>
      <c r="D55" s="242" t="s">
        <v>230</v>
      </c>
      <c r="E55" s="243" t="s">
        <v>231</v>
      </c>
      <c r="F55" s="242" t="s">
        <v>186</v>
      </c>
      <c r="G55" s="251">
        <v>40</v>
      </c>
      <c r="H55" s="250" t="str">
        <f t="shared" ref="H55" si="6">IF(G55&lt;=0,"",IF(G55&lt;=2,"Muy Baja",IF(G55&lt;=24,"Baja",IF(G55&lt;=500,"Media",IF(G55&lt;=5000,"Alta","Muy Alta")))))</f>
        <v>Media</v>
      </c>
      <c r="I55" s="252">
        <f>IF(H55="","",IF(H55="Muy Baja",0.2,IF(H55="Baja",0.4,IF(H55="Media",0.6,IF(H55="Alta",0.8,IF(H55="Muy Alta",1,))))))</f>
        <v>0.6</v>
      </c>
      <c r="J55" s="246" t="s">
        <v>129</v>
      </c>
      <c r="K55" s="143" t="str">
        <f>IF(NOT(ISERROR(MATCH(J55,'[1]Tabla Impacto'!$B$221:$B$223,0))),'[1]Tabla Impacto'!$F$223&amp;"Por favor no seleccionar los criterios de impacto(Afectación Económica o presupuestal y Pérdida Reputacional)",J55)</f>
        <v xml:space="preserve">     El riesgo afecta la imagen de la entidad internamente, de conocimiento general, nivel interno, de junta dircetiva y accionistas y/o de provedores</v>
      </c>
      <c r="L55" s="250" t="str">
        <f>IF(OR(K55='[1]Tabla Impacto'!$C$11,K55='[1]Tabla Impacto'!$D$11),"Leve",IF(OR(K55='[1]Tabla Impacto'!$C$12,K55='[1]Tabla Impacto'!$D$12),"Menor",IF(OR(K55='[1]Tabla Impacto'!$C$13,K55='[1]Tabla Impacto'!$D$13),"Moderado",IF(OR(K55='[1]Tabla Impacto'!$C$14,K55='[1]Tabla Impacto'!$D$14),"Mayor",IF(OR(K55='[1]Tabla Impacto'!$C$15,K55='[1]Tabla Impacto'!$D$15),"Catastrófico","")))))</f>
        <v>Menor</v>
      </c>
      <c r="M55" s="252">
        <f>IF(L55="","",IF(L55="Leve",0.2,IF(L55="Menor",0.4,IF(L55="Moderado",0.6,IF(L55="Mayor",0.8,IF(L55="Catastrófico",1,))))))</f>
        <v>0.4</v>
      </c>
      <c r="N55" s="261" t="str">
        <f>IF(OR(AND(H55="Muy Baja",L55="Leve"),AND(H55="Muy Baja",L55="Menor"),AND(H55="Baja",L55="Leve")),"Bajo",IF(OR(AND(H55="Muy baja",L55="Moderado"),AND(H55="Baja",L55="Menor"),AND(H55="Baja",L55="Moderado"),AND(H55="Media",L55="Leve"),AND(H55="Media",L55="Menor"),AND(H55="Media",L55="Moderado"),AND(H55="Alta",L55="Leve"),AND(H55="Alta",L55="Menor")),"Moderado",IF(OR(AND(H55="Muy Baja",L55="Mayor"),AND(H55="Baja",L55="Mayor"),AND(H55="Media",L55="Mayor"),AND(H55="Alta",L55="Moderado"),AND(H55="Alta",L55="Mayor"),AND(H55="Muy Alta",L55="Leve"),AND(H55="Muy Alta",L55="Menor"),AND(H55="Muy Alta",L55="Moderado"),AND(H55="Muy Alta",L55="Mayor")),"Alto",IF(OR(AND(H55="Muy Baja",L55="Catastrófico"),AND(H55="Baja",L55="Catastrófico"),AND(H55="Media",L55="Catastrófico"),AND(H55="Alta",L55="Catastrófico"),AND(H55="Muy Alta",L55="Catastrófico")),"Extremo",""))))</f>
        <v>Moderado</v>
      </c>
      <c r="O55" s="136">
        <v>1</v>
      </c>
      <c r="P55" s="96" t="s">
        <v>232</v>
      </c>
      <c r="Q55" s="96" t="s">
        <v>233</v>
      </c>
      <c r="R55" s="139" t="s">
        <v>330</v>
      </c>
      <c r="S55" s="138">
        <v>46055</v>
      </c>
      <c r="T55" s="138">
        <v>46374</v>
      </c>
      <c r="U55" s="138"/>
      <c r="V55" s="138"/>
      <c r="W55" s="138"/>
      <c r="X55" s="138"/>
      <c r="Y55" s="138"/>
      <c r="Z55" s="138"/>
      <c r="AA55" s="138"/>
      <c r="AB55" s="138"/>
      <c r="AC55" s="139"/>
      <c r="AD55" s="139"/>
      <c r="AE55" s="89"/>
      <c r="AF55" s="89"/>
      <c r="AG55" s="89"/>
      <c r="AH55" s="89"/>
      <c r="AI55" s="89"/>
      <c r="AJ55" s="89"/>
      <c r="AK55" s="89"/>
      <c r="AL55" s="89"/>
      <c r="AM55" s="89"/>
      <c r="AN55" s="89"/>
      <c r="AO55" s="89"/>
      <c r="AP55" s="89"/>
      <c r="AQ55" s="89"/>
      <c r="AR55" s="89"/>
      <c r="AS55" s="89"/>
      <c r="AT55" s="89"/>
      <c r="AU55" s="89"/>
      <c r="AV55" s="89"/>
      <c r="AW55" s="89"/>
      <c r="AX55" s="89"/>
      <c r="AY55" s="89"/>
      <c r="AZ55" s="89"/>
      <c r="BA55" s="89"/>
      <c r="BB55" s="89"/>
      <c r="BC55" s="89"/>
      <c r="BD55" s="89"/>
      <c r="BE55" s="89"/>
      <c r="BF55" s="89"/>
    </row>
    <row r="56" spans="1:58" s="90" customFormat="1" ht="86.25" hidden="1" customHeight="1" x14ac:dyDescent="0.25">
      <c r="A56" s="245"/>
      <c r="B56" s="241"/>
      <c r="C56" s="254"/>
      <c r="D56" s="242"/>
      <c r="E56" s="243"/>
      <c r="F56" s="242"/>
      <c r="G56" s="251"/>
      <c r="H56" s="250"/>
      <c r="I56" s="252"/>
      <c r="J56" s="246"/>
      <c r="K56" s="143">
        <f ca="1">IF(NOT(ISERROR(MATCH(J56,_xlfn.ANCHORARRAY(E67),0))),I69&amp;"Por favor no seleccionar los criterios de impacto",J56)</f>
        <v>0</v>
      </c>
      <c r="L56" s="250"/>
      <c r="M56" s="252"/>
      <c r="N56" s="261"/>
      <c r="O56" s="136">
        <v>2</v>
      </c>
      <c r="P56" s="96"/>
      <c r="Q56" s="139"/>
      <c r="R56" s="139"/>
      <c r="S56" s="138">
        <v>46055</v>
      </c>
      <c r="T56" s="138">
        <v>46374</v>
      </c>
      <c r="U56" s="138"/>
      <c r="V56" s="138"/>
      <c r="W56" s="138"/>
      <c r="X56" s="138"/>
      <c r="Y56" s="138"/>
      <c r="Z56" s="138"/>
      <c r="AA56" s="138"/>
      <c r="AB56" s="138"/>
      <c r="AC56" s="139"/>
      <c r="AD56" s="139"/>
      <c r="AE56" s="89"/>
      <c r="AF56" s="89"/>
      <c r="AG56" s="89"/>
      <c r="AH56" s="89"/>
      <c r="AI56" s="89"/>
      <c r="AJ56" s="89"/>
      <c r="AK56" s="89"/>
      <c r="AL56" s="89"/>
      <c r="AM56" s="89"/>
      <c r="AN56" s="89"/>
      <c r="AO56" s="89"/>
      <c r="AP56" s="89"/>
      <c r="AQ56" s="89"/>
      <c r="AR56" s="89"/>
      <c r="AS56" s="89"/>
      <c r="AT56" s="89"/>
      <c r="AU56" s="89"/>
      <c r="AV56" s="89"/>
      <c r="AW56" s="89"/>
      <c r="AX56" s="89"/>
      <c r="AY56" s="89"/>
      <c r="AZ56" s="89"/>
      <c r="BA56" s="89"/>
      <c r="BB56" s="89"/>
      <c r="BC56" s="89"/>
      <c r="BD56" s="89"/>
      <c r="BE56" s="89"/>
      <c r="BF56" s="89"/>
    </row>
    <row r="57" spans="1:58" s="90" customFormat="1" ht="42" hidden="1" customHeight="1" x14ac:dyDescent="0.25">
      <c r="A57" s="245"/>
      <c r="B57" s="241"/>
      <c r="C57" s="254"/>
      <c r="D57" s="242"/>
      <c r="E57" s="243"/>
      <c r="F57" s="242"/>
      <c r="G57" s="251"/>
      <c r="H57" s="250"/>
      <c r="I57" s="252"/>
      <c r="J57" s="246"/>
      <c r="K57" s="143">
        <f ca="1">IF(NOT(ISERROR(MATCH(J57,_xlfn.ANCHORARRAY(E68),0))),I70&amp;"Por favor no seleccionar los criterios de impacto",J57)</f>
        <v>0</v>
      </c>
      <c r="L57" s="250"/>
      <c r="M57" s="252"/>
      <c r="N57" s="261"/>
      <c r="O57" s="136">
        <v>3</v>
      </c>
      <c r="P57" s="140"/>
      <c r="Q57" s="139"/>
      <c r="R57" s="151"/>
      <c r="S57" s="138">
        <v>46055</v>
      </c>
      <c r="T57" s="138">
        <v>46374</v>
      </c>
      <c r="U57" s="138"/>
      <c r="V57" s="138"/>
      <c r="W57" s="138"/>
      <c r="X57" s="138"/>
      <c r="Y57" s="138"/>
      <c r="Z57" s="138"/>
      <c r="AA57" s="89"/>
      <c r="AB57" s="138"/>
      <c r="AC57" s="139"/>
      <c r="AD57" s="139"/>
      <c r="AE57" s="89"/>
      <c r="AF57" s="89"/>
      <c r="AG57" s="89"/>
      <c r="AH57" s="89"/>
      <c r="AI57" s="89"/>
      <c r="AJ57" s="89"/>
      <c r="AK57" s="89"/>
      <c r="AL57" s="89"/>
      <c r="AM57" s="89"/>
      <c r="AN57" s="89"/>
      <c r="AO57" s="89"/>
      <c r="AP57" s="89"/>
      <c r="AQ57" s="89"/>
      <c r="AR57" s="89"/>
      <c r="AS57" s="89"/>
      <c r="AT57" s="89"/>
      <c r="AU57" s="89"/>
      <c r="AV57" s="89"/>
      <c r="AW57" s="89"/>
      <c r="AX57" s="89"/>
      <c r="AY57" s="89"/>
      <c r="AZ57" s="89"/>
      <c r="BA57" s="89"/>
      <c r="BB57" s="89"/>
      <c r="BC57" s="89"/>
      <c r="BD57" s="89"/>
      <c r="BE57" s="89"/>
      <c r="BF57" s="89"/>
    </row>
    <row r="58" spans="1:58" s="90" customFormat="1" ht="45.75" hidden="1" customHeight="1" x14ac:dyDescent="0.25">
      <c r="A58" s="245"/>
      <c r="B58" s="241"/>
      <c r="C58" s="254"/>
      <c r="D58" s="242"/>
      <c r="E58" s="243"/>
      <c r="F58" s="242"/>
      <c r="G58" s="251"/>
      <c r="H58" s="250"/>
      <c r="I58" s="252"/>
      <c r="J58" s="246"/>
      <c r="K58" s="143">
        <f ca="1">IF(NOT(ISERROR(MATCH(J58,_xlfn.ANCHORARRAY(E69),0))),I71&amp;"Por favor no seleccionar los criterios de impacto",J58)</f>
        <v>0</v>
      </c>
      <c r="L58" s="250"/>
      <c r="M58" s="252"/>
      <c r="N58" s="261"/>
      <c r="O58" s="136">
        <v>4</v>
      </c>
      <c r="P58" s="96"/>
      <c r="Q58" s="139"/>
      <c r="R58" s="151"/>
      <c r="S58" s="138">
        <v>46055</v>
      </c>
      <c r="T58" s="138">
        <v>46374</v>
      </c>
      <c r="U58" s="138"/>
      <c r="V58" s="138"/>
      <c r="W58" s="138"/>
      <c r="X58" s="138"/>
      <c r="Y58" s="138"/>
      <c r="Z58" s="138"/>
      <c r="AA58" s="138"/>
      <c r="AB58" s="138"/>
      <c r="AC58" s="139"/>
      <c r="AD58" s="139"/>
      <c r="AE58" s="89"/>
      <c r="AF58" s="89"/>
      <c r="AG58" s="89"/>
      <c r="AH58" s="89"/>
      <c r="AI58" s="89"/>
      <c r="AJ58" s="89"/>
      <c r="AK58" s="89"/>
      <c r="AL58" s="89"/>
      <c r="AM58" s="89"/>
      <c r="AN58" s="89"/>
      <c r="AO58" s="89"/>
      <c r="AP58" s="89"/>
      <c r="AQ58" s="89"/>
      <c r="AR58" s="89"/>
      <c r="AS58" s="89"/>
      <c r="AT58" s="89"/>
      <c r="AU58" s="89"/>
      <c r="AV58" s="89"/>
      <c r="AW58" s="89"/>
      <c r="AX58" s="89"/>
      <c r="AY58" s="89"/>
      <c r="AZ58" s="89"/>
      <c r="BA58" s="89"/>
      <c r="BB58" s="89"/>
      <c r="BC58" s="89"/>
      <c r="BD58" s="89"/>
      <c r="BE58" s="89"/>
      <c r="BF58" s="89"/>
    </row>
    <row r="59" spans="1:58" s="90" customFormat="1" ht="60.75" hidden="1" customHeight="1" x14ac:dyDescent="0.25">
      <c r="A59" s="245"/>
      <c r="B59" s="241"/>
      <c r="C59" s="254"/>
      <c r="D59" s="242"/>
      <c r="E59" s="243"/>
      <c r="F59" s="242"/>
      <c r="G59" s="251"/>
      <c r="H59" s="250"/>
      <c r="I59" s="252"/>
      <c r="J59" s="246"/>
      <c r="K59" s="143">
        <f ca="1">IF(NOT(ISERROR(MATCH(J59,_xlfn.ANCHORARRAY(E70),0))),I72&amp;"Por favor no seleccionar los criterios de impacto",J59)</f>
        <v>0</v>
      </c>
      <c r="L59" s="250"/>
      <c r="M59" s="252"/>
      <c r="N59" s="261"/>
      <c r="O59" s="136">
        <v>5</v>
      </c>
      <c r="P59" s="96"/>
      <c r="Q59" s="139"/>
      <c r="R59" s="151"/>
      <c r="S59" s="138">
        <v>46055</v>
      </c>
      <c r="T59" s="138">
        <v>46374</v>
      </c>
      <c r="U59" s="138"/>
      <c r="V59" s="138"/>
      <c r="W59" s="138"/>
      <c r="X59" s="138"/>
      <c r="Y59" s="138"/>
      <c r="Z59" s="138"/>
      <c r="AA59" s="138"/>
      <c r="AB59" s="138"/>
      <c r="AC59" s="139"/>
      <c r="AD59" s="139"/>
      <c r="AE59" s="89"/>
      <c r="AF59" s="89"/>
      <c r="AG59" s="89"/>
      <c r="AH59" s="89"/>
      <c r="AI59" s="89"/>
      <c r="AJ59" s="89"/>
      <c r="AK59" s="89"/>
      <c r="AL59" s="89"/>
      <c r="AM59" s="89"/>
      <c r="AN59" s="89"/>
      <c r="AO59" s="89"/>
      <c r="AP59" s="89"/>
      <c r="AQ59" s="89"/>
      <c r="AR59" s="89"/>
      <c r="AS59" s="89"/>
      <c r="AT59" s="89"/>
      <c r="AU59" s="89"/>
      <c r="AV59" s="89"/>
      <c r="AW59" s="89"/>
      <c r="AX59" s="89"/>
      <c r="AY59" s="89"/>
      <c r="AZ59" s="89"/>
      <c r="BA59" s="89"/>
      <c r="BB59" s="89"/>
      <c r="BC59" s="89"/>
      <c r="BD59" s="89"/>
      <c r="BE59" s="89"/>
      <c r="BF59" s="89"/>
    </row>
    <row r="60" spans="1:58" s="90" customFormat="1" ht="63" hidden="1" customHeight="1" x14ac:dyDescent="0.25">
      <c r="A60" s="245"/>
      <c r="B60" s="241"/>
      <c r="C60" s="255"/>
      <c r="D60" s="242"/>
      <c r="E60" s="243"/>
      <c r="F60" s="242"/>
      <c r="G60" s="251"/>
      <c r="H60" s="250"/>
      <c r="I60" s="252"/>
      <c r="J60" s="246"/>
      <c r="K60" s="143">
        <f ca="1">IF(NOT(ISERROR(MATCH(J60,_xlfn.ANCHORARRAY(E71),0))),I73&amp;"Por favor no seleccionar los criterios de impacto",J60)</f>
        <v>0</v>
      </c>
      <c r="L60" s="250"/>
      <c r="M60" s="252"/>
      <c r="N60" s="261"/>
      <c r="O60" s="136">
        <v>6</v>
      </c>
      <c r="P60" s="96"/>
      <c r="Q60" s="139"/>
      <c r="R60" s="151"/>
      <c r="S60" s="138">
        <v>46055</v>
      </c>
      <c r="T60" s="138">
        <v>46374</v>
      </c>
      <c r="U60" s="138"/>
      <c r="V60" s="138"/>
      <c r="W60" s="138"/>
      <c r="X60" s="138"/>
      <c r="Y60" s="138"/>
      <c r="Z60" s="138"/>
      <c r="AA60" s="138"/>
      <c r="AB60" s="138"/>
      <c r="AC60" s="139"/>
      <c r="AD60" s="139"/>
      <c r="AE60" s="89"/>
      <c r="AF60" s="89"/>
      <c r="AG60" s="89"/>
      <c r="AH60" s="89"/>
      <c r="AI60" s="89"/>
      <c r="AJ60" s="89"/>
      <c r="AK60" s="89"/>
      <c r="AL60" s="89"/>
      <c r="AM60" s="89"/>
      <c r="AN60" s="89"/>
      <c r="AO60" s="89"/>
      <c r="AP60" s="89"/>
      <c r="AQ60" s="89"/>
      <c r="AR60" s="89"/>
      <c r="AS60" s="89"/>
      <c r="AT60" s="89"/>
      <c r="AU60" s="89"/>
      <c r="AV60" s="89"/>
      <c r="AW60" s="89"/>
      <c r="AX60" s="89"/>
      <c r="AY60" s="89"/>
      <c r="AZ60" s="89"/>
      <c r="BA60" s="89"/>
      <c r="BB60" s="89"/>
      <c r="BC60" s="89"/>
      <c r="BD60" s="89"/>
      <c r="BE60" s="89"/>
      <c r="BF60" s="89"/>
    </row>
    <row r="61" spans="1:58" s="90" customFormat="1" ht="116.25" customHeight="1" x14ac:dyDescent="0.25">
      <c r="A61" s="245">
        <v>10</v>
      </c>
      <c r="B61" s="241" t="s">
        <v>264</v>
      </c>
      <c r="C61" s="253" t="s">
        <v>177</v>
      </c>
      <c r="D61" s="242" t="s">
        <v>230</v>
      </c>
      <c r="E61" s="243" t="s">
        <v>234</v>
      </c>
      <c r="F61" s="242" t="s">
        <v>186</v>
      </c>
      <c r="G61" s="251">
        <v>365</v>
      </c>
      <c r="H61" s="250" t="str">
        <f t="shared" ref="H61" si="7">IF(G61&lt;=0,"",IF(G61&lt;=2,"Muy Baja",IF(G61&lt;=24,"Baja",IF(G61&lt;=500,"Media",IF(G61&lt;=5000,"Alta","Muy Alta")))))</f>
        <v>Media</v>
      </c>
      <c r="I61" s="252">
        <f>IF(H61="","",IF(H61="Muy Baja",0.2,IF(H61="Baja",0.4,IF(H61="Media",0.6,IF(H61="Alta",0.8,IF(H61="Muy Alta",1,))))))</f>
        <v>0.6</v>
      </c>
      <c r="J61" s="246" t="s">
        <v>131</v>
      </c>
      <c r="K61" s="247" t="str">
        <f>IF(NOT(ISERROR(MATCH(J61,'[1]Tabla Impacto'!$B$221:$B$223,0))),'[1]Tabla Impacto'!$F$223&amp;"Por favor no seleccionar los criterios de impacto(Afectación Económica o presupuestal y Pérdida Reputacional)",J61)</f>
        <v xml:space="preserve">     El riesgo afecta la imagen de la entidad con algunos usuarios de relevancia frente al logro de los objetivos</v>
      </c>
      <c r="L61" s="250" t="str">
        <f>IF(OR(K61='[1]Tabla Impacto'!$C$11,K61='[1]Tabla Impacto'!$D$11),"Leve",IF(OR(K61='[1]Tabla Impacto'!$C$12,K61='[1]Tabla Impacto'!$D$12),"Menor",IF(OR(K61='[1]Tabla Impacto'!$C$13,K61='[1]Tabla Impacto'!$D$13),"Moderado",IF(OR(K61='[1]Tabla Impacto'!$C$14,K61='[1]Tabla Impacto'!$D$14),"Mayor",IF(OR(K61='[1]Tabla Impacto'!$C$15,K61='[1]Tabla Impacto'!$D$15),"Catastrófico","")))))</f>
        <v>Moderado</v>
      </c>
      <c r="M61" s="252">
        <f>IF(L61="","",IF(L61="Leve",0.2,IF(L61="Menor",0.4,IF(L61="Moderado",0.6,IF(L61="Mayor",0.8,IF(L61="Catastrófico",1,))))))</f>
        <v>0.6</v>
      </c>
      <c r="N61" s="261" t="str">
        <f>IF(OR(AND(H61="Muy Baja",L61="Leve"),AND(H61="Muy Baja",L61="Menor"),AND(H61="Baja",L61="Leve")),"Bajo",IF(OR(AND(H61="Muy baja",L61="Moderado"),AND(H61="Baja",L61="Menor"),AND(H61="Baja",L61="Moderado"),AND(H61="Media",L61="Leve"),AND(H61="Media",L61="Menor"),AND(H61="Media",L61="Moderado"),AND(H61="Alta",L61="Leve"),AND(H61="Alta",L61="Menor")),"Moderado",IF(OR(AND(H61="Muy Baja",L61="Mayor"),AND(H61="Baja",L61="Mayor"),AND(H61="Media",L61="Mayor"),AND(H61="Alta",L61="Moderado"),AND(H61="Alta",L61="Mayor"),AND(H61="Muy Alta",L61="Leve"),AND(H61="Muy Alta",L61="Menor"),AND(H61="Muy Alta",L61="Moderado"),AND(H61="Muy Alta",L61="Mayor")),"Alto",IF(OR(AND(H61="Muy Baja",L61="Catastrófico"),AND(H61="Baja",L61="Catastrófico"),AND(H61="Media",L61="Catastrófico"),AND(H61="Alta",L61="Catastrófico"),AND(H61="Muy Alta",L61="Catastrófico")),"Extremo",""))))</f>
        <v>Moderado</v>
      </c>
      <c r="O61" s="136">
        <v>1</v>
      </c>
      <c r="P61" s="96" t="s">
        <v>301</v>
      </c>
      <c r="Q61" s="96" t="s">
        <v>302</v>
      </c>
      <c r="R61" s="151" t="s">
        <v>329</v>
      </c>
      <c r="S61" s="138">
        <v>46055</v>
      </c>
      <c r="T61" s="138">
        <v>46374</v>
      </c>
      <c r="U61" s="138"/>
      <c r="V61" s="138"/>
      <c r="W61" s="152"/>
      <c r="X61" s="138"/>
      <c r="Y61" s="148"/>
      <c r="Z61" s="148"/>
      <c r="AA61" s="153"/>
      <c r="AB61" s="157"/>
      <c r="AC61" s="139"/>
      <c r="AD61" s="139"/>
      <c r="AE61" s="89"/>
      <c r="AF61" s="89"/>
      <c r="AG61" s="89"/>
      <c r="AH61" s="89"/>
      <c r="AI61" s="89"/>
      <c r="AJ61" s="89"/>
      <c r="AK61" s="89"/>
      <c r="AL61" s="89"/>
      <c r="AM61" s="89"/>
      <c r="AN61" s="89"/>
      <c r="AO61" s="89"/>
      <c r="AP61" s="89"/>
      <c r="AQ61" s="89"/>
      <c r="AR61" s="89"/>
      <c r="AS61" s="89"/>
      <c r="AT61" s="89"/>
      <c r="AU61" s="89"/>
      <c r="AV61" s="89"/>
      <c r="AW61" s="89"/>
      <c r="AX61" s="89"/>
      <c r="AY61" s="89"/>
      <c r="AZ61" s="89"/>
      <c r="BA61" s="89"/>
      <c r="BB61" s="89"/>
      <c r="BC61" s="89"/>
      <c r="BD61" s="89"/>
      <c r="BE61" s="89"/>
      <c r="BF61" s="89"/>
    </row>
    <row r="62" spans="1:58" s="90" customFormat="1" ht="16.5" hidden="1" customHeight="1" x14ac:dyDescent="0.25">
      <c r="A62" s="245"/>
      <c r="B62" s="241"/>
      <c r="C62" s="254"/>
      <c r="D62" s="242"/>
      <c r="E62" s="243"/>
      <c r="F62" s="242"/>
      <c r="G62" s="251"/>
      <c r="H62" s="250"/>
      <c r="I62" s="252"/>
      <c r="J62" s="246"/>
      <c r="K62" s="248"/>
      <c r="L62" s="250"/>
      <c r="M62" s="252"/>
      <c r="N62" s="261"/>
      <c r="O62" s="136">
        <v>2</v>
      </c>
      <c r="P62" s="96"/>
      <c r="Q62" s="97"/>
      <c r="R62" s="151" t="s">
        <v>329</v>
      </c>
      <c r="S62" s="138">
        <v>46055</v>
      </c>
      <c r="T62" s="138">
        <v>46374</v>
      </c>
      <c r="U62" s="138"/>
      <c r="V62" s="138"/>
      <c r="W62" s="138"/>
      <c r="X62" s="138"/>
      <c r="Y62" s="138"/>
      <c r="Z62" s="138"/>
      <c r="AA62" s="138"/>
      <c r="AB62" s="138"/>
      <c r="AC62" s="139"/>
      <c r="AD62" s="139"/>
    </row>
    <row r="63" spans="1:58" s="90" customFormat="1" ht="16.5" hidden="1" customHeight="1" x14ac:dyDescent="0.25">
      <c r="A63" s="245"/>
      <c r="B63" s="241"/>
      <c r="C63" s="254"/>
      <c r="D63" s="242"/>
      <c r="E63" s="243"/>
      <c r="F63" s="242"/>
      <c r="G63" s="251"/>
      <c r="H63" s="250"/>
      <c r="I63" s="252"/>
      <c r="J63" s="246"/>
      <c r="K63" s="248"/>
      <c r="L63" s="250"/>
      <c r="M63" s="252"/>
      <c r="N63" s="261"/>
      <c r="O63" s="136">
        <v>3</v>
      </c>
      <c r="P63" s="96"/>
      <c r="Q63" s="97"/>
      <c r="R63" s="151" t="s">
        <v>329</v>
      </c>
      <c r="S63" s="138">
        <v>46055</v>
      </c>
      <c r="T63" s="138">
        <v>46374</v>
      </c>
      <c r="U63" s="138"/>
      <c r="V63" s="138"/>
      <c r="W63" s="138"/>
      <c r="X63" s="138"/>
      <c r="Y63" s="138"/>
      <c r="Z63" s="138"/>
      <c r="AA63" s="138"/>
      <c r="AB63" s="138"/>
      <c r="AC63" s="139"/>
      <c r="AD63" s="139"/>
    </row>
    <row r="64" spans="1:58" s="90" customFormat="1" ht="18" hidden="1" customHeight="1" x14ac:dyDescent="0.25">
      <c r="A64" s="245"/>
      <c r="B64" s="241"/>
      <c r="C64" s="254"/>
      <c r="D64" s="242"/>
      <c r="E64" s="243"/>
      <c r="F64" s="242"/>
      <c r="G64" s="251"/>
      <c r="H64" s="250"/>
      <c r="I64" s="252"/>
      <c r="J64" s="246"/>
      <c r="K64" s="248"/>
      <c r="L64" s="250"/>
      <c r="M64" s="252"/>
      <c r="N64" s="261"/>
      <c r="O64" s="136">
        <v>4</v>
      </c>
      <c r="P64" s="96"/>
      <c r="Q64" s="139"/>
      <c r="R64" s="151" t="s">
        <v>329</v>
      </c>
      <c r="S64" s="138">
        <v>46055</v>
      </c>
      <c r="T64" s="138">
        <v>46374</v>
      </c>
      <c r="U64" s="138"/>
      <c r="V64" s="138"/>
      <c r="W64" s="138"/>
      <c r="X64" s="138"/>
      <c r="Y64" s="138"/>
      <c r="Z64" s="138"/>
      <c r="AA64" s="138"/>
      <c r="AB64" s="138"/>
      <c r="AC64" s="139"/>
      <c r="AD64" s="139"/>
    </row>
    <row r="65" spans="1:30" s="90" customFormat="1" ht="18" hidden="1" customHeight="1" x14ac:dyDescent="0.25">
      <c r="A65" s="245"/>
      <c r="B65" s="241"/>
      <c r="C65" s="254"/>
      <c r="D65" s="242"/>
      <c r="E65" s="243"/>
      <c r="F65" s="242"/>
      <c r="G65" s="251"/>
      <c r="H65" s="250"/>
      <c r="I65" s="252"/>
      <c r="J65" s="246"/>
      <c r="K65" s="248"/>
      <c r="L65" s="250"/>
      <c r="M65" s="252"/>
      <c r="N65" s="261"/>
      <c r="O65" s="136">
        <v>5</v>
      </c>
      <c r="P65" s="96"/>
      <c r="Q65" s="139"/>
      <c r="R65" s="151" t="s">
        <v>329</v>
      </c>
      <c r="S65" s="138">
        <v>46055</v>
      </c>
      <c r="T65" s="138">
        <v>46374</v>
      </c>
      <c r="U65" s="138"/>
      <c r="V65" s="138"/>
      <c r="W65" s="138"/>
      <c r="X65" s="138"/>
      <c r="Y65" s="138"/>
      <c r="Z65" s="138"/>
      <c r="AA65" s="138"/>
      <c r="AB65" s="138"/>
      <c r="AC65" s="139"/>
      <c r="AD65" s="139"/>
    </row>
    <row r="66" spans="1:30" s="90" customFormat="1" ht="18" hidden="1" customHeight="1" x14ac:dyDescent="0.25">
      <c r="A66" s="245"/>
      <c r="B66" s="241"/>
      <c r="C66" s="255"/>
      <c r="D66" s="242"/>
      <c r="E66" s="243"/>
      <c r="F66" s="242"/>
      <c r="G66" s="251"/>
      <c r="H66" s="250"/>
      <c r="I66" s="252"/>
      <c r="J66" s="246"/>
      <c r="K66" s="249"/>
      <c r="L66" s="250"/>
      <c r="M66" s="252"/>
      <c r="N66" s="261"/>
      <c r="O66" s="136">
        <v>6</v>
      </c>
      <c r="P66" s="96"/>
      <c r="Q66" s="139"/>
      <c r="R66" s="151" t="s">
        <v>329</v>
      </c>
      <c r="S66" s="138">
        <v>46055</v>
      </c>
      <c r="T66" s="138">
        <v>46374</v>
      </c>
      <c r="U66" s="138"/>
      <c r="V66" s="138"/>
      <c r="W66" s="138"/>
      <c r="X66" s="138"/>
      <c r="Y66" s="138"/>
      <c r="Z66" s="138"/>
      <c r="AA66" s="138"/>
      <c r="AB66" s="138"/>
      <c r="AC66" s="139"/>
      <c r="AD66" s="139"/>
    </row>
    <row r="67" spans="1:30" s="90" customFormat="1" ht="174" customHeight="1" x14ac:dyDescent="0.25">
      <c r="A67" s="245">
        <v>11</v>
      </c>
      <c r="B67" s="241" t="s">
        <v>195</v>
      </c>
      <c r="C67" s="253" t="s">
        <v>177</v>
      </c>
      <c r="D67" s="259" t="s">
        <v>289</v>
      </c>
      <c r="E67" s="260" t="s">
        <v>290</v>
      </c>
      <c r="F67" s="242" t="s">
        <v>185</v>
      </c>
      <c r="G67" s="251">
        <v>60</v>
      </c>
      <c r="H67" s="250" t="str">
        <f t="shared" ref="H67" si="8">IF(G67&lt;=0,"",IF(G67&lt;=2,"Muy Baja",IF(G67&lt;=24,"Baja",IF(G67&lt;=500,"Media",IF(G67&lt;=5000,"Alta","Muy Alta")))))</f>
        <v>Media</v>
      </c>
      <c r="I67" s="252">
        <f>IF(H67="","",IF(H67="Muy Baja",0.2,IF(H67="Baja",0.4,IF(H67="Media",0.6,IF(H67="Alta",0.8,IF(H67="Muy Alta",1,))))))</f>
        <v>0.6</v>
      </c>
      <c r="J67" s="246" t="s">
        <v>131</v>
      </c>
      <c r="K67" s="247" t="str">
        <f>IF(NOT(ISERROR(MATCH(J67,'[1]Tabla Impacto'!$B$221:$B$223,0))),'[1]Tabla Impacto'!$F$223&amp;"Por favor no seleccionar los criterios de impacto(Afectación Económica o presupuestal y Pérdida Reputacional)",J67)</f>
        <v xml:space="preserve">     El riesgo afecta la imagen de la entidad con algunos usuarios de relevancia frente al logro de los objetivos</v>
      </c>
      <c r="L67" s="250" t="str">
        <f>IF(OR(K67='[1]Tabla Impacto'!$C$11,K67='[1]Tabla Impacto'!$D$11),"Leve",IF(OR(K67='[1]Tabla Impacto'!$C$12,K67='[1]Tabla Impacto'!$D$12),"Menor",IF(OR(K67='[1]Tabla Impacto'!$C$13,K67='[1]Tabla Impacto'!$D$13),"Moderado",IF(OR(K67='[1]Tabla Impacto'!$C$14,K67='[1]Tabla Impacto'!$D$14),"Mayor",IF(OR(K67='[1]Tabla Impacto'!$C$15,K67='[1]Tabla Impacto'!$D$15),"Catastrófico","")))))</f>
        <v>Moderado</v>
      </c>
      <c r="M67" s="252">
        <f>IF(L67="","",IF(L67="Leve",0.2,IF(L67="Menor",0.4,IF(L67="Moderado",0.6,IF(L67="Mayor",0.8,IF(L67="Catastrófico",1,))))))</f>
        <v>0.6</v>
      </c>
      <c r="N67" s="261" t="str">
        <f>IF(OR(AND(H67="Muy Baja",L67="Leve"),AND(H67="Muy Baja",L67="Menor"),AND(H67="Baja",L67="Leve")),"Bajo",IF(OR(AND(H67="Muy baja",L67="Moderado"),AND(H67="Baja",L67="Menor"),AND(H67="Baja",L67="Moderado"),AND(H67="Media",L67="Leve"),AND(H67="Media",L67="Menor"),AND(H67="Media",L67="Moderado"),AND(H67="Alta",L67="Leve"),AND(H67="Alta",L67="Menor")),"Moderado",IF(OR(AND(H67="Muy Baja",L67="Mayor"),AND(H67="Baja",L67="Mayor"),AND(H67="Media",L67="Mayor"),AND(H67="Alta",L67="Moderado"),AND(H67="Alta",L67="Mayor"),AND(H67="Muy Alta",L67="Leve"),AND(H67="Muy Alta",L67="Menor"),AND(H67="Muy Alta",L67="Moderado"),AND(H67="Muy Alta",L67="Mayor")),"Alto",IF(OR(AND(H67="Muy Baja",L67="Catastrófico"),AND(H67="Baja",L67="Catastrófico"),AND(H67="Media",L67="Catastrófico"),AND(H67="Alta",L67="Catastrófico"),AND(H67="Muy Alta",L67="Catastrófico")),"Extremo",""))))</f>
        <v>Moderado</v>
      </c>
      <c r="O67" s="136">
        <v>1</v>
      </c>
      <c r="P67" s="96" t="s">
        <v>291</v>
      </c>
      <c r="Q67" s="96" t="s">
        <v>292</v>
      </c>
      <c r="R67" s="151" t="s">
        <v>329</v>
      </c>
      <c r="S67" s="138">
        <v>46055</v>
      </c>
      <c r="T67" s="138">
        <v>46374</v>
      </c>
      <c r="U67" s="138"/>
      <c r="V67" s="138"/>
      <c r="W67" s="138"/>
      <c r="X67" s="138"/>
      <c r="Y67" s="138"/>
      <c r="Z67" s="138"/>
      <c r="AA67" s="138"/>
      <c r="AB67" s="138"/>
      <c r="AC67" s="139"/>
      <c r="AD67" s="139"/>
    </row>
    <row r="68" spans="1:30" s="90" customFormat="1" ht="16.5" hidden="1" customHeight="1" x14ac:dyDescent="0.25">
      <c r="A68" s="245"/>
      <c r="B68" s="241"/>
      <c r="C68" s="254"/>
      <c r="D68" s="259"/>
      <c r="E68" s="260"/>
      <c r="F68" s="242"/>
      <c r="G68" s="251"/>
      <c r="H68" s="250"/>
      <c r="I68" s="252"/>
      <c r="J68" s="246"/>
      <c r="K68" s="248"/>
      <c r="L68" s="250"/>
      <c r="M68" s="252"/>
      <c r="N68" s="261"/>
      <c r="O68" s="136">
        <v>2</v>
      </c>
      <c r="P68" s="96"/>
      <c r="Q68" s="97"/>
      <c r="R68" s="139"/>
      <c r="S68" s="138">
        <v>46055</v>
      </c>
      <c r="T68" s="138">
        <v>46374</v>
      </c>
      <c r="U68" s="138"/>
      <c r="V68" s="138"/>
      <c r="W68" s="138"/>
      <c r="X68" s="138"/>
      <c r="Y68" s="138"/>
      <c r="Z68" s="138"/>
      <c r="AA68" s="138"/>
      <c r="AB68" s="138"/>
      <c r="AC68" s="139"/>
      <c r="AD68" s="139"/>
    </row>
    <row r="69" spans="1:30" s="90" customFormat="1" ht="16.5" hidden="1" customHeight="1" x14ac:dyDescent="0.25">
      <c r="A69" s="245"/>
      <c r="B69" s="241"/>
      <c r="C69" s="254"/>
      <c r="D69" s="259"/>
      <c r="E69" s="260"/>
      <c r="F69" s="242"/>
      <c r="G69" s="251"/>
      <c r="H69" s="250"/>
      <c r="I69" s="252"/>
      <c r="J69" s="246"/>
      <c r="K69" s="248"/>
      <c r="L69" s="250"/>
      <c r="M69" s="252"/>
      <c r="N69" s="261"/>
      <c r="O69" s="136">
        <v>3</v>
      </c>
      <c r="P69" s="96"/>
      <c r="Q69" s="97"/>
      <c r="R69" s="139"/>
      <c r="S69" s="138">
        <v>46055</v>
      </c>
      <c r="T69" s="138">
        <v>46374</v>
      </c>
      <c r="U69" s="138"/>
      <c r="V69" s="138"/>
      <c r="W69" s="138"/>
      <c r="X69" s="138"/>
      <c r="Y69" s="138"/>
      <c r="Z69" s="138"/>
      <c r="AA69" s="138"/>
      <c r="AB69" s="138"/>
      <c r="AC69" s="139"/>
      <c r="AD69" s="139"/>
    </row>
    <row r="70" spans="1:30" s="90" customFormat="1" ht="16.5" hidden="1" customHeight="1" x14ac:dyDescent="0.25">
      <c r="A70" s="245"/>
      <c r="B70" s="241"/>
      <c r="C70" s="254"/>
      <c r="D70" s="259"/>
      <c r="E70" s="260"/>
      <c r="F70" s="242"/>
      <c r="G70" s="251"/>
      <c r="H70" s="250"/>
      <c r="I70" s="252"/>
      <c r="J70" s="246"/>
      <c r="K70" s="248"/>
      <c r="L70" s="250"/>
      <c r="M70" s="252"/>
      <c r="N70" s="261"/>
      <c r="O70" s="136">
        <v>4</v>
      </c>
      <c r="P70" s="96"/>
      <c r="Q70" s="97"/>
      <c r="R70" s="139"/>
      <c r="S70" s="138">
        <v>46055</v>
      </c>
      <c r="T70" s="138">
        <v>46374</v>
      </c>
      <c r="U70" s="138"/>
      <c r="V70" s="138"/>
      <c r="W70" s="138"/>
      <c r="X70" s="138"/>
      <c r="Y70" s="138"/>
      <c r="Z70" s="138"/>
      <c r="AA70" s="138"/>
      <c r="AB70" s="138"/>
      <c r="AC70" s="139"/>
      <c r="AD70" s="139"/>
    </row>
    <row r="71" spans="1:30" s="90" customFormat="1" ht="16.5" hidden="1" customHeight="1" x14ac:dyDescent="0.25">
      <c r="A71" s="245"/>
      <c r="B71" s="241"/>
      <c r="C71" s="254"/>
      <c r="D71" s="259"/>
      <c r="E71" s="260"/>
      <c r="F71" s="242"/>
      <c r="G71" s="251"/>
      <c r="H71" s="250"/>
      <c r="I71" s="252"/>
      <c r="J71" s="246"/>
      <c r="K71" s="248"/>
      <c r="L71" s="250"/>
      <c r="M71" s="252"/>
      <c r="N71" s="261"/>
      <c r="O71" s="136">
        <v>5</v>
      </c>
      <c r="P71" s="96"/>
      <c r="Q71" s="139"/>
      <c r="R71" s="139"/>
      <c r="S71" s="138">
        <v>46055</v>
      </c>
      <c r="T71" s="138">
        <v>46374</v>
      </c>
      <c r="U71" s="138"/>
      <c r="V71" s="138"/>
      <c r="W71" s="138"/>
      <c r="X71" s="138"/>
      <c r="Y71" s="138"/>
      <c r="Z71" s="138"/>
      <c r="AA71" s="138"/>
      <c r="AB71" s="138"/>
      <c r="AC71" s="139"/>
      <c r="AD71" s="139"/>
    </row>
    <row r="72" spans="1:30" s="90" customFormat="1" ht="65.25" hidden="1" customHeight="1" x14ac:dyDescent="0.25">
      <c r="A72" s="245"/>
      <c r="B72" s="241"/>
      <c r="C72" s="255"/>
      <c r="D72" s="259"/>
      <c r="E72" s="260"/>
      <c r="F72" s="242"/>
      <c r="G72" s="251"/>
      <c r="H72" s="250"/>
      <c r="I72" s="252"/>
      <c r="J72" s="246"/>
      <c r="K72" s="249"/>
      <c r="L72" s="250"/>
      <c r="M72" s="252"/>
      <c r="N72" s="261"/>
      <c r="O72" s="136">
        <v>6</v>
      </c>
      <c r="P72" s="96"/>
      <c r="Q72" s="139"/>
      <c r="R72" s="139"/>
      <c r="S72" s="138">
        <v>46055</v>
      </c>
      <c r="T72" s="138">
        <v>46374</v>
      </c>
      <c r="U72" s="138"/>
      <c r="V72" s="138"/>
      <c r="W72" s="138"/>
      <c r="X72" s="138"/>
      <c r="Y72" s="138"/>
      <c r="Z72" s="138"/>
      <c r="AA72" s="138"/>
      <c r="AB72" s="138"/>
      <c r="AC72" s="139"/>
      <c r="AD72" s="139"/>
    </row>
    <row r="73" spans="1:30" s="90" customFormat="1" ht="141" customHeight="1" x14ac:dyDescent="0.25">
      <c r="A73" s="245">
        <v>12</v>
      </c>
      <c r="B73" s="241" t="s">
        <v>265</v>
      </c>
      <c r="C73" s="253" t="s">
        <v>177</v>
      </c>
      <c r="D73" s="259" t="s">
        <v>235</v>
      </c>
      <c r="E73" s="260" t="s">
        <v>236</v>
      </c>
      <c r="F73" s="242" t="s">
        <v>186</v>
      </c>
      <c r="G73" s="251">
        <v>40</v>
      </c>
      <c r="H73" s="250" t="str">
        <f t="shared" ref="H73" si="9">IF(G73&lt;=0,"",IF(G73&lt;=2,"Muy Baja",IF(G73&lt;=24,"Baja",IF(G73&lt;=500,"Media",IF(G73&lt;=5000,"Alta","Muy Alta")))))</f>
        <v>Media</v>
      </c>
      <c r="I73" s="252">
        <f>IF(H73="","",IF(H73="Muy Baja",0.2,IF(H73="Baja",0.4,IF(H73="Media",0.6,IF(H73="Alta",0.8,IF(H73="Muy Alta",1,))))))</f>
        <v>0.6</v>
      </c>
      <c r="J73" s="246" t="s">
        <v>131</v>
      </c>
      <c r="K73" s="247" t="str">
        <f>IF(NOT(ISERROR(MATCH(J73,'[1]Tabla Impacto'!$B$221:$B$223,0))),'[1]Tabla Impacto'!$F$223&amp;"Por favor no seleccionar los criterios de impacto(Afectación Económica o presupuestal y Pérdida Reputacional)",J73)</f>
        <v xml:space="preserve">     El riesgo afecta la imagen de la entidad con algunos usuarios de relevancia frente al logro de los objetivos</v>
      </c>
      <c r="L73" s="250" t="str">
        <f>IF(OR(K73='[1]Tabla Impacto'!$C$11,K73='[1]Tabla Impacto'!$D$11),"Leve",IF(OR(K73='[1]Tabla Impacto'!$C$12,K73='[1]Tabla Impacto'!$D$12),"Menor",IF(OR(K73='[1]Tabla Impacto'!$C$13,K73='[1]Tabla Impacto'!$D$13),"Moderado",IF(OR(K73='[1]Tabla Impacto'!$C$14,K73='[1]Tabla Impacto'!$D$14),"Mayor",IF(OR(K73='[1]Tabla Impacto'!$C$15,K73='[1]Tabla Impacto'!$D$15),"Catastrófico","")))))</f>
        <v>Moderado</v>
      </c>
      <c r="M73" s="252">
        <f>IF(L73="","",IF(L73="Leve",0.2,IF(L73="Menor",0.4,IF(L73="Moderado",0.6,IF(L73="Mayor",0.8,IF(L73="Catastrófico",1,))))))</f>
        <v>0.6</v>
      </c>
      <c r="N73" s="261" t="str">
        <f>IF(OR(AND(H73="Muy Baja",L73="Leve"),AND(H73="Muy Baja",L73="Menor"),AND(H73="Baja",L73="Leve")),"Bajo",IF(OR(AND(H73="Muy baja",L73="Moderado"),AND(H73="Baja",L73="Menor"),AND(H73="Baja",L73="Moderado"),AND(H73="Media",L73="Leve"),AND(H73="Media",L73="Menor"),AND(H73="Media",L73="Moderado"),AND(H73="Alta",L73="Leve"),AND(H73="Alta",L73="Menor")),"Moderado",IF(OR(AND(H73="Muy Baja",L73="Mayor"),AND(H73="Baja",L73="Mayor"),AND(H73="Media",L73="Mayor"),AND(H73="Alta",L73="Moderado"),AND(H73="Alta",L73="Mayor"),AND(H73="Muy Alta",L73="Leve"),AND(H73="Muy Alta",L73="Menor"),AND(H73="Muy Alta",L73="Moderado"),AND(H73="Muy Alta",L73="Mayor")),"Alto",IF(OR(AND(H73="Muy Baja",L73="Catastrófico"),AND(H73="Baja",L73="Catastrófico"),AND(H73="Media",L73="Catastrófico"),AND(H73="Alta",L73="Catastrófico"),AND(H73="Muy Alta",L73="Catastrófico")),"Extremo",""))))</f>
        <v>Moderado</v>
      </c>
      <c r="O73" s="136">
        <v>1</v>
      </c>
      <c r="P73" s="142" t="s">
        <v>237</v>
      </c>
      <c r="Q73" s="96" t="s">
        <v>238</v>
      </c>
      <c r="R73" s="139" t="s">
        <v>328</v>
      </c>
      <c r="S73" s="138">
        <v>46055</v>
      </c>
      <c r="T73" s="138">
        <v>46374</v>
      </c>
      <c r="U73" s="138"/>
      <c r="V73" s="138"/>
      <c r="W73" s="138"/>
      <c r="X73" s="138"/>
      <c r="Y73" s="138"/>
      <c r="Z73" s="138"/>
      <c r="AA73" s="138"/>
      <c r="AB73" s="138"/>
      <c r="AC73" s="139"/>
      <c r="AD73" s="139"/>
    </row>
    <row r="74" spans="1:30" s="90" customFormat="1" ht="147" customHeight="1" x14ac:dyDescent="0.25">
      <c r="A74" s="245"/>
      <c r="B74" s="241"/>
      <c r="C74" s="254"/>
      <c r="D74" s="259"/>
      <c r="E74" s="260"/>
      <c r="F74" s="242"/>
      <c r="G74" s="251"/>
      <c r="H74" s="250"/>
      <c r="I74" s="252"/>
      <c r="J74" s="246"/>
      <c r="K74" s="248">
        <f ca="1">IF(NOT(ISERROR(MATCH(J74,_xlfn.ANCHORARRAY(E81),0))),I83&amp;"Por favor no seleccionar los criterios de impacto",J74)</f>
        <v>0</v>
      </c>
      <c r="L74" s="250"/>
      <c r="M74" s="252"/>
      <c r="N74" s="261"/>
      <c r="O74" s="136">
        <v>2</v>
      </c>
      <c r="P74" s="140" t="s">
        <v>273</v>
      </c>
      <c r="Q74" s="96" t="s">
        <v>239</v>
      </c>
      <c r="R74" s="139" t="s">
        <v>328</v>
      </c>
      <c r="S74" s="138">
        <v>46055</v>
      </c>
      <c r="T74" s="138">
        <v>46374</v>
      </c>
      <c r="U74" s="138"/>
      <c r="V74" s="138"/>
      <c r="W74" s="138"/>
      <c r="X74" s="138"/>
      <c r="Y74" s="138"/>
      <c r="Z74" s="138"/>
      <c r="AA74" s="138"/>
      <c r="AB74" s="138"/>
      <c r="AC74" s="139"/>
      <c r="AD74" s="139"/>
    </row>
    <row r="75" spans="1:30" s="90" customFormat="1" ht="119.25" customHeight="1" x14ac:dyDescent="0.25">
      <c r="A75" s="245">
        <v>13</v>
      </c>
      <c r="B75" s="241" t="s">
        <v>265</v>
      </c>
      <c r="C75" s="253" t="s">
        <v>177</v>
      </c>
      <c r="D75" s="242" t="s">
        <v>240</v>
      </c>
      <c r="E75" s="243" t="s">
        <v>241</v>
      </c>
      <c r="F75" s="242" t="s">
        <v>186</v>
      </c>
      <c r="G75" s="251">
        <v>40</v>
      </c>
      <c r="H75" s="250" t="str">
        <f t="shared" ref="H75" si="10">IF(G75&lt;=0,"",IF(G75&lt;=2,"Muy Baja",IF(G75&lt;=24,"Baja",IF(G75&lt;=500,"Media",IF(G75&lt;=5000,"Alta","Muy Alta")))))</f>
        <v>Media</v>
      </c>
      <c r="I75" s="252">
        <f>IF(H75="","",IF(H75="Muy Baja",0.2,IF(H75="Baja",0.4,IF(H75="Media",0.6,IF(H75="Alta",0.8,IF(H75="Muy Alta",1,))))))</f>
        <v>0.6</v>
      </c>
      <c r="J75" s="246" t="s">
        <v>131</v>
      </c>
      <c r="K75" s="247" t="str">
        <f>IF(NOT(ISERROR(MATCH(J75,'[1]Tabla Impacto'!$B$221:$B$223,0))),'[1]Tabla Impacto'!$F$223&amp;"Por favor no seleccionar los criterios de impacto(Afectación Económica o presupuestal y Pérdida Reputacional)",J75)</f>
        <v xml:space="preserve">     El riesgo afecta la imagen de la entidad con algunos usuarios de relevancia frente al logro de los objetivos</v>
      </c>
      <c r="L75" s="250" t="str">
        <f>IF(OR(K75='[1]Tabla Impacto'!$C$11,K75='[1]Tabla Impacto'!$D$11),"Leve",IF(OR(K75='[1]Tabla Impacto'!$C$12,K75='[1]Tabla Impacto'!$D$12),"Menor",IF(OR(K75='[1]Tabla Impacto'!$C$13,K75='[1]Tabla Impacto'!$D$13),"Moderado",IF(OR(K75='[1]Tabla Impacto'!$C$14,K75='[1]Tabla Impacto'!$D$14),"Mayor",IF(OR(K75='[1]Tabla Impacto'!$C$15,K75='[1]Tabla Impacto'!$D$15),"Catastrófico","")))))</f>
        <v>Moderado</v>
      </c>
      <c r="M75" s="252">
        <f>IF(L75="","",IF(L75="Leve",0.2,IF(L75="Menor",0.4,IF(L75="Moderado",0.6,IF(L75="Mayor",0.8,IF(L75="Catastrófico",1,))))))</f>
        <v>0.6</v>
      </c>
      <c r="N75" s="261" t="str">
        <f>IF(OR(AND(H75="Muy Baja",L75="Leve"),AND(H75="Muy Baja",L75="Menor"),AND(H75="Baja",L75="Leve")),"Bajo",IF(OR(AND(H75="Muy baja",L75="Moderado"),AND(H75="Baja",L75="Menor"),AND(H75="Baja",L75="Moderado"),AND(H75="Media",L75="Leve"),AND(H75="Media",L75="Menor"),AND(H75="Media",L75="Moderado"),AND(H75="Alta",L75="Leve"),AND(H75="Alta",L75="Menor")),"Moderado",IF(OR(AND(H75="Muy Baja",L75="Mayor"),AND(H75="Baja",L75="Mayor"),AND(H75="Media",L75="Mayor"),AND(H75="Alta",L75="Moderado"),AND(H75="Alta",L75="Mayor"),AND(H75="Muy Alta",L75="Leve"),AND(H75="Muy Alta",L75="Menor"),AND(H75="Muy Alta",L75="Moderado"),AND(H75="Muy Alta",L75="Mayor")),"Alto",IF(OR(AND(H75="Muy Baja",L75="Catastrófico"),AND(H75="Baja",L75="Catastrófico"),AND(H75="Media",L75="Catastrófico"),AND(H75="Alta",L75="Catastrófico"),AND(H75="Muy Alta",L75="Catastrófico")),"Extremo",""))))</f>
        <v>Moderado</v>
      </c>
      <c r="O75" s="136">
        <v>1</v>
      </c>
      <c r="P75" s="96" t="s">
        <v>273</v>
      </c>
      <c r="Q75" s="98" t="s">
        <v>303</v>
      </c>
      <c r="R75" s="139" t="s">
        <v>327</v>
      </c>
      <c r="S75" s="138">
        <v>46055</v>
      </c>
      <c r="T75" s="138">
        <v>46374</v>
      </c>
      <c r="U75" s="138"/>
      <c r="V75" s="138"/>
      <c r="W75" s="138"/>
      <c r="X75" s="138"/>
      <c r="Y75" s="138"/>
      <c r="Z75" s="138"/>
      <c r="AA75" s="138"/>
      <c r="AB75" s="138"/>
      <c r="AC75" s="139"/>
      <c r="AD75" s="139"/>
    </row>
    <row r="76" spans="1:30" s="90" customFormat="1" ht="144" customHeight="1" x14ac:dyDescent="0.25">
      <c r="A76" s="245"/>
      <c r="B76" s="241"/>
      <c r="C76" s="254"/>
      <c r="D76" s="242"/>
      <c r="E76" s="243"/>
      <c r="F76" s="242"/>
      <c r="G76" s="251"/>
      <c r="H76" s="250"/>
      <c r="I76" s="252"/>
      <c r="J76" s="246"/>
      <c r="K76" s="248">
        <f ca="1">IF(NOT(ISERROR(MATCH(J76,_xlfn.ANCHORARRAY(E87),0))),I89&amp;"Por favor no seleccionar los criterios de impacto",J76)</f>
        <v>0</v>
      </c>
      <c r="L76" s="250"/>
      <c r="M76" s="252"/>
      <c r="N76" s="261"/>
      <c r="O76" s="136">
        <v>2</v>
      </c>
      <c r="P76" s="140" t="s">
        <v>242</v>
      </c>
      <c r="Q76" s="141" t="s">
        <v>304</v>
      </c>
      <c r="R76" s="151" t="s">
        <v>328</v>
      </c>
      <c r="S76" s="138">
        <v>46055</v>
      </c>
      <c r="T76" s="138">
        <v>46374</v>
      </c>
      <c r="U76" s="138"/>
      <c r="V76" s="138"/>
      <c r="W76" s="138"/>
      <c r="X76" s="138"/>
      <c r="Y76" s="138"/>
      <c r="Z76" s="138"/>
      <c r="AA76" s="138"/>
      <c r="AB76" s="138"/>
      <c r="AC76" s="139"/>
      <c r="AD76" s="139"/>
    </row>
    <row r="77" spans="1:30" s="90" customFormat="1" ht="16.5" hidden="1" customHeight="1" x14ac:dyDescent="0.25">
      <c r="A77" s="245"/>
      <c r="B77" s="241"/>
      <c r="C77" s="254"/>
      <c r="D77" s="242"/>
      <c r="E77" s="243"/>
      <c r="F77" s="242"/>
      <c r="G77" s="251"/>
      <c r="H77" s="250"/>
      <c r="I77" s="252"/>
      <c r="J77" s="246"/>
      <c r="K77" s="248">
        <f ca="1">IF(NOT(ISERROR(MATCH(J77,_xlfn.ANCHORARRAY(E88),0))),I90&amp;"Por favor no seleccionar los criterios de impacto",J77)</f>
        <v>0</v>
      </c>
      <c r="L77" s="250"/>
      <c r="M77" s="252"/>
      <c r="N77" s="261"/>
      <c r="O77" s="136">
        <v>3</v>
      </c>
      <c r="P77" s="140"/>
      <c r="Q77" s="139"/>
      <c r="R77" s="151"/>
      <c r="S77" s="138">
        <v>46055</v>
      </c>
      <c r="T77" s="138">
        <v>46374</v>
      </c>
      <c r="U77" s="138"/>
      <c r="V77" s="138"/>
      <c r="W77" s="138"/>
      <c r="X77" s="138"/>
      <c r="Y77" s="138"/>
      <c r="Z77" s="138"/>
      <c r="AA77" s="138"/>
      <c r="AB77" s="138"/>
      <c r="AC77" s="139"/>
      <c r="AD77" s="139"/>
    </row>
    <row r="78" spans="1:30" s="90" customFormat="1" ht="16.5" hidden="1" customHeight="1" x14ac:dyDescent="0.25">
      <c r="A78" s="245"/>
      <c r="B78" s="241"/>
      <c r="C78" s="254"/>
      <c r="D78" s="242"/>
      <c r="E78" s="243"/>
      <c r="F78" s="242"/>
      <c r="G78" s="251"/>
      <c r="H78" s="250"/>
      <c r="I78" s="252"/>
      <c r="J78" s="246"/>
      <c r="K78" s="248">
        <f ca="1">IF(NOT(ISERROR(MATCH(J78,_xlfn.ANCHORARRAY(E89),0))),I91&amp;"Por favor no seleccionar los criterios de impacto",J78)</f>
        <v>0</v>
      </c>
      <c r="L78" s="250"/>
      <c r="M78" s="252"/>
      <c r="N78" s="261"/>
      <c r="O78" s="136">
        <v>4</v>
      </c>
      <c r="P78" s="96"/>
      <c r="Q78" s="139"/>
      <c r="R78" s="151"/>
      <c r="S78" s="138">
        <v>46055</v>
      </c>
      <c r="T78" s="138">
        <v>46374</v>
      </c>
      <c r="U78" s="138"/>
      <c r="V78" s="138"/>
      <c r="W78" s="138"/>
      <c r="X78" s="138"/>
      <c r="Y78" s="138"/>
      <c r="Z78" s="138"/>
      <c r="AA78" s="138"/>
      <c r="AB78" s="138"/>
      <c r="AC78" s="139"/>
      <c r="AD78" s="139"/>
    </row>
    <row r="79" spans="1:30" s="90" customFormat="1" ht="16.5" hidden="1" customHeight="1" x14ac:dyDescent="0.25">
      <c r="A79" s="245"/>
      <c r="B79" s="241"/>
      <c r="C79" s="254"/>
      <c r="D79" s="242"/>
      <c r="E79" s="243"/>
      <c r="F79" s="242"/>
      <c r="G79" s="251"/>
      <c r="H79" s="250"/>
      <c r="I79" s="252"/>
      <c r="J79" s="246"/>
      <c r="K79" s="248">
        <f ca="1">IF(NOT(ISERROR(MATCH(J79,_xlfn.ANCHORARRAY(E90),0))),I92&amp;"Por favor no seleccionar los criterios de impacto",J79)</f>
        <v>0</v>
      </c>
      <c r="L79" s="250"/>
      <c r="M79" s="252"/>
      <c r="N79" s="261"/>
      <c r="O79" s="136">
        <v>5</v>
      </c>
      <c r="P79" s="96"/>
      <c r="Q79" s="139"/>
      <c r="R79" s="139"/>
      <c r="S79" s="138">
        <v>46055</v>
      </c>
      <c r="T79" s="138">
        <v>46374</v>
      </c>
      <c r="U79" s="138"/>
      <c r="V79" s="138"/>
      <c r="W79" s="138"/>
      <c r="X79" s="138"/>
      <c r="Y79" s="138"/>
      <c r="Z79" s="138"/>
      <c r="AA79" s="138"/>
      <c r="AB79" s="138"/>
      <c r="AC79" s="139"/>
      <c r="AD79" s="139"/>
    </row>
    <row r="80" spans="1:30" s="90" customFormat="1" ht="16.5" hidden="1" customHeight="1" x14ac:dyDescent="0.25">
      <c r="A80" s="245"/>
      <c r="B80" s="241"/>
      <c r="C80" s="255"/>
      <c r="D80" s="242"/>
      <c r="E80" s="243"/>
      <c r="F80" s="242"/>
      <c r="G80" s="251"/>
      <c r="H80" s="250"/>
      <c r="I80" s="252"/>
      <c r="J80" s="246"/>
      <c r="K80" s="249">
        <f ca="1">IF(NOT(ISERROR(MATCH(J80,_xlfn.ANCHORARRAY(E91),0))),#REF!&amp;"Por favor no seleccionar los criterios de impacto",J80)</f>
        <v>0</v>
      </c>
      <c r="L80" s="250"/>
      <c r="M80" s="252"/>
      <c r="N80" s="261"/>
      <c r="O80" s="136">
        <v>6</v>
      </c>
      <c r="P80" s="96"/>
      <c r="Q80" s="139"/>
      <c r="R80" s="139"/>
      <c r="S80" s="138">
        <v>46055</v>
      </c>
      <c r="T80" s="138">
        <v>46374</v>
      </c>
      <c r="U80" s="138"/>
      <c r="V80" s="138"/>
      <c r="W80" s="138"/>
      <c r="X80" s="138"/>
      <c r="Y80" s="138"/>
      <c r="Z80" s="138"/>
      <c r="AA80" s="138"/>
      <c r="AB80" s="138"/>
      <c r="AC80" s="139"/>
      <c r="AD80" s="139"/>
    </row>
    <row r="81" spans="1:30" s="90" customFormat="1" ht="128.25" customHeight="1" x14ac:dyDescent="0.25">
      <c r="A81" s="245">
        <v>14</v>
      </c>
      <c r="B81" s="241" t="s">
        <v>266</v>
      </c>
      <c r="C81" s="253" t="s">
        <v>177</v>
      </c>
      <c r="D81" s="242" t="s">
        <v>243</v>
      </c>
      <c r="E81" s="243" t="s">
        <v>244</v>
      </c>
      <c r="F81" s="242" t="s">
        <v>186</v>
      </c>
      <c r="G81" s="251">
        <v>360</v>
      </c>
      <c r="H81" s="250" t="str">
        <f t="shared" ref="H81" si="11">IF(G81&lt;=0,"",IF(G81&lt;=2,"Muy Baja",IF(G81&lt;=24,"Baja",IF(G81&lt;=500,"Media",IF(G81&lt;=5000,"Alta","Muy Alta")))))</f>
        <v>Media</v>
      </c>
      <c r="I81" s="252">
        <f t="shared" ref="I81" si="12">IF(H81="","",IF(H81="Muy Baja",0.2,IF(H81="Baja",0.4,IF(H81="Media",0.6,IF(H81="Alta",0.8,IF(H81="Muy Alta",1,))))))</f>
        <v>0.6</v>
      </c>
      <c r="J81" s="246" t="s">
        <v>132</v>
      </c>
      <c r="K81" s="143" t="str">
        <f>IF(NOT(ISERROR(MATCH(J81,'[1]Tabla Impacto'!$B$221:$B$223,0))),'[1]Tabla Impacto'!$F$223&amp;"Por favor no seleccionar los criterios de impacto(Afectación Económica o presupuestal y Pérdida Reputacional)",J81)</f>
        <v xml:space="preserve">     Entre 100 y 500 SMLMV </v>
      </c>
      <c r="L81" s="250" t="str">
        <f>IF(OR(K81='[1]Tabla Impacto'!$C$11,K81='[1]Tabla Impacto'!$D$11),"Leve",IF(OR(K81='[1]Tabla Impacto'!$C$12,K81='[1]Tabla Impacto'!$D$12),"Menor",IF(OR(K81='[1]Tabla Impacto'!$C$13,K81='[1]Tabla Impacto'!$D$13),"Moderado",IF(OR(K81='[1]Tabla Impacto'!$C$14,K81='[1]Tabla Impacto'!$D$14),"Mayor",IF(OR(K81='[1]Tabla Impacto'!$C$15,K81='[1]Tabla Impacto'!$D$15),"Catastrófico","")))))</f>
        <v>Mayor</v>
      </c>
      <c r="M81" s="252">
        <f>IF(L81="","",IF(L81="Leve",0.2,IF(L81="Menor",0.4,IF(L81="Moderado",0.6,IF(L81="Mayor",0.8,IF(L81="Catastrófico",1,))))))</f>
        <v>0.8</v>
      </c>
      <c r="N81" s="261" t="str">
        <f>IF(OR(AND(H81="Muy Baja",L81="Leve"),AND(H81="Muy Baja",L81="Menor"),AND(H81="Baja",L81="Leve")),"Bajo",IF(OR(AND(H81="Muy baja",L81="Moderado"),AND(H81="Baja",L81="Menor"),AND(H81="Baja",L81="Moderado"),AND(H81="Media",L81="Leve"),AND(H81="Media",L81="Menor"),AND(H81="Media",L81="Moderado"),AND(H81="Alta",L81="Leve"),AND(H81="Alta",L81="Menor")),"Moderado",IF(OR(AND(H81="Muy Baja",L81="Mayor"),AND(H81="Baja",L81="Mayor"),AND(H81="Media",L81="Mayor"),AND(H81="Alta",L81="Moderado"),AND(H81="Alta",L81="Mayor"),AND(H81="Muy Alta",L81="Leve"),AND(H81="Muy Alta",L81="Menor"),AND(H81="Muy Alta",L81="Moderado"),AND(H81="Muy Alta",L81="Mayor")),"Alto",IF(OR(AND(H81="Muy Baja",L81="Catastrófico"),AND(H81="Baja",L81="Catastrófico"),AND(H81="Media",L81="Catastrófico"),AND(H81="Alta",L81="Catastrófico"),AND(H81="Muy Alta",L81="Catastrófico")),"Extremo",""))))</f>
        <v>Alto</v>
      </c>
      <c r="O81" s="136">
        <v>1</v>
      </c>
      <c r="P81" s="96" t="s">
        <v>245</v>
      </c>
      <c r="Q81" s="98" t="s">
        <v>246</v>
      </c>
      <c r="R81" s="139" t="s">
        <v>326</v>
      </c>
      <c r="S81" s="138">
        <v>46055</v>
      </c>
      <c r="T81" s="138">
        <v>46374</v>
      </c>
      <c r="U81" s="138"/>
      <c r="V81" s="138"/>
      <c r="W81" s="138"/>
      <c r="X81" s="138"/>
      <c r="Y81" s="138"/>
      <c r="Z81" s="138"/>
      <c r="AA81" s="138"/>
      <c r="AB81" s="138"/>
      <c r="AC81" s="139"/>
      <c r="AD81" s="139"/>
    </row>
    <row r="82" spans="1:30" s="90" customFormat="1" ht="151.5" customHeight="1" x14ac:dyDescent="0.25">
      <c r="A82" s="245"/>
      <c r="B82" s="241"/>
      <c r="C82" s="254"/>
      <c r="D82" s="242"/>
      <c r="E82" s="243"/>
      <c r="F82" s="242"/>
      <c r="G82" s="251"/>
      <c r="H82" s="250"/>
      <c r="I82" s="252"/>
      <c r="J82" s="246"/>
      <c r="K82" s="143">
        <f ca="1">IF(NOT(ISERROR(MATCH(J82,_xlfn.ANCHORARRAY(#REF!),0))),#REF!&amp;"Por favor no seleccionar los criterios de impacto",J82)</f>
        <v>0</v>
      </c>
      <c r="L82" s="250"/>
      <c r="M82" s="252"/>
      <c r="N82" s="261"/>
      <c r="O82" s="136">
        <v>2</v>
      </c>
      <c r="P82" s="96"/>
      <c r="Q82" s="139" t="s">
        <v>247</v>
      </c>
      <c r="R82" s="139" t="s">
        <v>326</v>
      </c>
      <c r="S82" s="138">
        <v>46055</v>
      </c>
      <c r="T82" s="138">
        <v>46374</v>
      </c>
      <c r="U82" s="138"/>
      <c r="V82" s="138"/>
      <c r="W82" s="138"/>
      <c r="X82" s="138"/>
      <c r="Y82" s="138"/>
      <c r="Z82" s="138"/>
      <c r="AA82" s="138"/>
      <c r="AB82" s="138"/>
      <c r="AC82" s="139"/>
      <c r="AD82" s="139"/>
    </row>
    <row r="83" spans="1:30" s="90" customFormat="1" ht="23.25" hidden="1" customHeight="1" x14ac:dyDescent="0.25">
      <c r="A83" s="245"/>
      <c r="B83" s="241"/>
      <c r="C83" s="254"/>
      <c r="D83" s="242"/>
      <c r="E83" s="243"/>
      <c r="F83" s="242"/>
      <c r="G83" s="251"/>
      <c r="H83" s="250"/>
      <c r="I83" s="252"/>
      <c r="J83" s="246"/>
      <c r="K83" s="143">
        <f ca="1">IF(NOT(ISERROR(MATCH(J83,_xlfn.ANCHORARRAY(#REF!),0))),#REF!&amp;"Por favor no seleccionar los criterios de impacto",J83)</f>
        <v>0</v>
      </c>
      <c r="L83" s="250"/>
      <c r="M83" s="252"/>
      <c r="N83" s="261"/>
      <c r="O83" s="136">
        <v>3</v>
      </c>
      <c r="P83" s="140"/>
      <c r="Q83" s="139"/>
      <c r="R83" s="151"/>
      <c r="S83" s="138">
        <v>46055</v>
      </c>
      <c r="T83" s="138">
        <v>46374</v>
      </c>
      <c r="U83" s="138"/>
      <c r="V83" s="138"/>
      <c r="W83" s="138"/>
      <c r="X83" s="138"/>
      <c r="Y83" s="138"/>
      <c r="Z83" s="138"/>
      <c r="AA83" s="138"/>
      <c r="AB83" s="138"/>
      <c r="AC83" s="139"/>
      <c r="AD83" s="139"/>
    </row>
    <row r="84" spans="1:30" s="90" customFormat="1" ht="16.5" hidden="1" customHeight="1" x14ac:dyDescent="0.25">
      <c r="A84" s="245"/>
      <c r="B84" s="241"/>
      <c r="C84" s="254"/>
      <c r="D84" s="242"/>
      <c r="E84" s="243"/>
      <c r="F84" s="242"/>
      <c r="G84" s="251"/>
      <c r="H84" s="250"/>
      <c r="I84" s="252"/>
      <c r="J84" s="246"/>
      <c r="K84" s="143">
        <f ca="1">IF(NOT(ISERROR(MATCH(J84,_xlfn.ANCHORARRAY(#REF!),0))),#REF!&amp;"Por favor no seleccionar los criterios de impacto",J84)</f>
        <v>0</v>
      </c>
      <c r="L84" s="250"/>
      <c r="M84" s="252"/>
      <c r="N84" s="261"/>
      <c r="O84" s="136">
        <v>4</v>
      </c>
      <c r="P84" s="96"/>
      <c r="Q84" s="139"/>
      <c r="R84" s="151"/>
      <c r="S84" s="138">
        <v>46055</v>
      </c>
      <c r="T84" s="138">
        <v>46374</v>
      </c>
      <c r="U84" s="138"/>
      <c r="V84" s="138"/>
      <c r="W84" s="138"/>
      <c r="X84" s="138"/>
      <c r="Y84" s="138"/>
      <c r="Z84" s="138"/>
      <c r="AA84" s="138"/>
      <c r="AB84" s="138"/>
      <c r="AC84" s="139"/>
      <c r="AD84" s="139"/>
    </row>
    <row r="85" spans="1:30" s="90" customFormat="1" ht="16.5" hidden="1" customHeight="1" x14ac:dyDescent="0.25">
      <c r="A85" s="245"/>
      <c r="B85" s="241"/>
      <c r="C85" s="254"/>
      <c r="D85" s="242"/>
      <c r="E85" s="243"/>
      <c r="F85" s="242"/>
      <c r="G85" s="251"/>
      <c r="H85" s="250"/>
      <c r="I85" s="252"/>
      <c r="J85" s="246"/>
      <c r="K85" s="143">
        <f ca="1">IF(NOT(ISERROR(MATCH(J85,_xlfn.ANCHORARRAY(#REF!),0))),#REF!&amp;"Por favor no seleccionar los criterios de impacto",J85)</f>
        <v>0</v>
      </c>
      <c r="L85" s="250"/>
      <c r="M85" s="252"/>
      <c r="N85" s="261"/>
      <c r="O85" s="136">
        <v>5</v>
      </c>
      <c r="P85" s="96"/>
      <c r="Q85" s="139"/>
      <c r="R85" s="139"/>
      <c r="S85" s="138">
        <v>46055</v>
      </c>
      <c r="T85" s="138">
        <v>46374</v>
      </c>
      <c r="U85" s="138"/>
      <c r="V85" s="138"/>
      <c r="W85" s="138"/>
      <c r="X85" s="138"/>
      <c r="Y85" s="138"/>
      <c r="Z85" s="138"/>
      <c r="AA85" s="138"/>
      <c r="AB85" s="138"/>
      <c r="AC85" s="139"/>
      <c r="AD85" s="139"/>
    </row>
    <row r="86" spans="1:30" s="90" customFormat="1" ht="23.25" hidden="1" customHeight="1" x14ac:dyDescent="0.25">
      <c r="A86" s="245"/>
      <c r="B86" s="241"/>
      <c r="C86" s="255"/>
      <c r="D86" s="242"/>
      <c r="E86" s="243"/>
      <c r="F86" s="242"/>
      <c r="G86" s="251"/>
      <c r="H86" s="250"/>
      <c r="I86" s="252"/>
      <c r="J86" s="246"/>
      <c r="K86" s="143">
        <f ca="1">IF(NOT(ISERROR(MATCH(J86,_xlfn.ANCHORARRAY(#REF!),0))),I93&amp;"Por favor no seleccionar los criterios de impacto",J86)</f>
        <v>0</v>
      </c>
      <c r="L86" s="250"/>
      <c r="M86" s="252"/>
      <c r="N86" s="261"/>
      <c r="O86" s="136">
        <v>6</v>
      </c>
      <c r="P86" s="96"/>
      <c r="Q86" s="139"/>
      <c r="R86" s="151"/>
      <c r="S86" s="138">
        <v>46055</v>
      </c>
      <c r="T86" s="138">
        <v>46374</v>
      </c>
      <c r="U86" s="138"/>
      <c r="V86" s="138"/>
      <c r="W86" s="138"/>
      <c r="X86" s="138"/>
      <c r="Y86" s="138"/>
      <c r="Z86" s="138"/>
      <c r="AA86" s="138"/>
      <c r="AB86" s="138"/>
      <c r="AC86" s="139"/>
      <c r="AD86" s="139"/>
    </row>
    <row r="87" spans="1:30" s="90" customFormat="1" ht="237.75" customHeight="1" x14ac:dyDescent="0.25">
      <c r="A87" s="245">
        <v>15</v>
      </c>
      <c r="B87" s="241" t="s">
        <v>274</v>
      </c>
      <c r="C87" s="253" t="s">
        <v>175</v>
      </c>
      <c r="D87" s="256" t="s">
        <v>248</v>
      </c>
      <c r="E87" s="243" t="s">
        <v>249</v>
      </c>
      <c r="F87" s="242" t="s">
        <v>296</v>
      </c>
      <c r="G87" s="251">
        <v>80</v>
      </c>
      <c r="H87" s="250" t="str">
        <f t="shared" ref="H87" si="13">IF(G87&lt;=0,"",IF(G87&lt;=2,"Muy Baja",IF(G87&lt;=24,"Baja",IF(G87&lt;=500,"Media",IF(G87&lt;=5000,"Alta","Muy Alta")))))</f>
        <v>Media</v>
      </c>
      <c r="I87" s="252">
        <f t="shared" ref="I87" si="14">IF(H87="","",IF(H87="Muy Baja",0.2,IF(H87="Baja",0.4,IF(H87="Media",0.6,IF(H87="Alta",0.8,IF(H87="Muy Alta",1,))))))</f>
        <v>0.6</v>
      </c>
      <c r="J87" s="246" t="s">
        <v>133</v>
      </c>
      <c r="K87" s="247" t="str">
        <f>IF(NOT(ISERROR(MATCH(J87,'[1]Tabla Impacto'!$B$221:$B$223,0))),'[1]Tabla Impacto'!$F$223&amp;"Por favor no seleccionar los criterios de impacto(Afectación Económica o presupuestal y Pérdida Reputacional)",J87)</f>
        <v xml:space="preserve">     El riesgo afecta la imagen de de la entidad con efecto publicitario sostenido a nivel de sector administrativo, nivel departamental o municipal</v>
      </c>
      <c r="L87" s="250" t="str">
        <f>IF(OR(K87='[1]Tabla Impacto'!$C$11,K87='[1]Tabla Impacto'!$D$11),"Leve",IF(OR(K87='[1]Tabla Impacto'!$C$12,K87='[1]Tabla Impacto'!$D$12),"Menor",IF(OR(K87='[1]Tabla Impacto'!$C$13,K87='[1]Tabla Impacto'!$D$13),"Moderado",IF(OR(K87='[1]Tabla Impacto'!$C$14,K87='[1]Tabla Impacto'!$D$14),"Mayor",IF(OR(K87='[1]Tabla Impacto'!$C$15,K87='[1]Tabla Impacto'!$D$15),"Catastrófico","")))))</f>
        <v>Mayor</v>
      </c>
      <c r="M87" s="252">
        <f>IF(L87="","",IF(L87="Leve",0.2,IF(L87="Menor",0.4,IF(L87="Moderado",0.6,IF(L87="Mayor",0.8,IF(L87="Catastrófico",1,))))))</f>
        <v>0.8</v>
      </c>
      <c r="N87" s="261" t="str">
        <f>IF(OR(AND(H87="Muy Baja",L87="Leve"),AND(H87="Muy Baja",L87="Menor"),AND(H87="Baja",L87="Leve")),"Bajo",IF(OR(AND(H87="Muy baja",L87="Moderado"),AND(H87="Baja",L87="Menor"),AND(H87="Baja",L87="Moderado"),AND(H87="Media",L87="Leve"),AND(H87="Media",L87="Menor"),AND(H87="Media",L87="Moderado"),AND(H87="Alta",L87="Leve"),AND(H87="Alta",L87="Menor")),"Moderado",IF(OR(AND(H87="Muy Baja",L87="Mayor"),AND(H87="Baja",L87="Mayor"),AND(H87="Media",L87="Mayor"),AND(H87="Alta",L87="Moderado"),AND(H87="Alta",L87="Mayor"),AND(H87="Muy Alta",L87="Leve"),AND(H87="Muy Alta",L87="Menor"),AND(H87="Muy Alta",L87="Moderado"),AND(H87="Muy Alta",L87="Mayor")),"Alto",IF(OR(AND(H87="Muy Baja",L87="Catastrófico"),AND(H87="Baja",L87="Catastrófico"),AND(H87="Media",L87="Catastrófico"),AND(H87="Alta",L87="Catastrófico"),AND(H87="Muy Alta",L87="Catastrófico")),"Extremo",""))))</f>
        <v>Alto</v>
      </c>
      <c r="O87" s="136">
        <v>1</v>
      </c>
      <c r="P87" s="96" t="s">
        <v>275</v>
      </c>
      <c r="Q87" s="98" t="s">
        <v>305</v>
      </c>
      <c r="R87" s="151" t="s">
        <v>322</v>
      </c>
      <c r="S87" s="138">
        <v>46055</v>
      </c>
      <c r="T87" s="138">
        <v>46374</v>
      </c>
      <c r="U87" s="138"/>
      <c r="V87" s="138"/>
      <c r="W87" s="100"/>
      <c r="X87" s="91"/>
      <c r="Y87" s="100"/>
      <c r="Z87" s="91"/>
      <c r="AA87" s="138"/>
      <c r="AB87" s="138"/>
      <c r="AC87" s="139"/>
      <c r="AD87" s="139"/>
    </row>
    <row r="88" spans="1:30" s="90" customFormat="1" ht="16.5" hidden="1" customHeight="1" x14ac:dyDescent="0.25">
      <c r="A88" s="245"/>
      <c r="B88" s="241"/>
      <c r="C88" s="254"/>
      <c r="D88" s="257"/>
      <c r="E88" s="243"/>
      <c r="F88" s="242"/>
      <c r="G88" s="251"/>
      <c r="H88" s="250"/>
      <c r="I88" s="252"/>
      <c r="J88" s="246"/>
      <c r="K88" s="248">
        <f ca="1">IF(NOT(ISERROR(MATCH(J88,_xlfn.ANCHORARRAY(E93),0))),I95&amp;"Por favor no seleccionar los criterios de impacto",J88)</f>
        <v>0</v>
      </c>
      <c r="L88" s="250"/>
      <c r="M88" s="252"/>
      <c r="N88" s="261"/>
      <c r="O88" s="136">
        <v>2</v>
      </c>
      <c r="P88" s="96"/>
      <c r="Q88" s="139"/>
      <c r="R88" s="151"/>
      <c r="S88" s="138">
        <v>46055</v>
      </c>
      <c r="T88" s="138">
        <v>46374</v>
      </c>
      <c r="U88" s="138"/>
      <c r="V88" s="138"/>
      <c r="W88" s="138"/>
      <c r="X88" s="138"/>
      <c r="Y88" s="138"/>
      <c r="Z88" s="138"/>
      <c r="AA88" s="138"/>
      <c r="AB88" s="138"/>
      <c r="AC88" s="139"/>
      <c r="AD88" s="139"/>
    </row>
    <row r="89" spans="1:30" s="90" customFormat="1" ht="16.5" hidden="1" customHeight="1" x14ac:dyDescent="0.25">
      <c r="A89" s="245"/>
      <c r="B89" s="241"/>
      <c r="C89" s="254"/>
      <c r="D89" s="257"/>
      <c r="E89" s="243"/>
      <c r="F89" s="242"/>
      <c r="G89" s="251"/>
      <c r="H89" s="250"/>
      <c r="I89" s="252"/>
      <c r="J89" s="246"/>
      <c r="K89" s="248">
        <f ca="1">IF(NOT(ISERROR(MATCH(J89,_xlfn.ANCHORARRAY(E94),0))),I96&amp;"Por favor no seleccionar los criterios de impacto",J89)</f>
        <v>0</v>
      </c>
      <c r="L89" s="250"/>
      <c r="M89" s="252"/>
      <c r="N89" s="261"/>
      <c r="O89" s="136">
        <v>3</v>
      </c>
      <c r="P89" s="140"/>
      <c r="Q89" s="139"/>
      <c r="R89" s="151"/>
      <c r="S89" s="138">
        <v>46055</v>
      </c>
      <c r="T89" s="138">
        <v>46374</v>
      </c>
      <c r="U89" s="138"/>
      <c r="V89" s="138"/>
      <c r="W89" s="138"/>
      <c r="X89" s="138"/>
      <c r="Y89" s="138"/>
      <c r="Z89" s="138"/>
      <c r="AA89" s="138"/>
      <c r="AB89" s="138"/>
      <c r="AC89" s="139"/>
      <c r="AD89" s="139"/>
    </row>
    <row r="90" spans="1:30" s="90" customFormat="1" ht="16.5" hidden="1" customHeight="1" x14ac:dyDescent="0.25">
      <c r="A90" s="245"/>
      <c r="B90" s="241"/>
      <c r="C90" s="254"/>
      <c r="D90" s="257"/>
      <c r="E90" s="243"/>
      <c r="F90" s="242"/>
      <c r="G90" s="251"/>
      <c r="H90" s="250"/>
      <c r="I90" s="252"/>
      <c r="J90" s="246"/>
      <c r="K90" s="248">
        <f ca="1">IF(NOT(ISERROR(MATCH(J90,_xlfn.ANCHORARRAY(E95),0))),I97&amp;"Por favor no seleccionar los criterios de impacto",J90)</f>
        <v>0</v>
      </c>
      <c r="L90" s="250"/>
      <c r="M90" s="252"/>
      <c r="N90" s="261"/>
      <c r="O90" s="136">
        <v>4</v>
      </c>
      <c r="P90" s="96"/>
      <c r="Q90" s="139"/>
      <c r="R90" s="151"/>
      <c r="S90" s="138">
        <v>46055</v>
      </c>
      <c r="T90" s="138">
        <v>46374</v>
      </c>
      <c r="U90" s="138"/>
      <c r="V90" s="138"/>
      <c r="W90" s="138"/>
      <c r="X90" s="138"/>
      <c r="Y90" s="138"/>
      <c r="Z90" s="138"/>
      <c r="AA90" s="138"/>
      <c r="AB90" s="138"/>
      <c r="AC90" s="139"/>
      <c r="AD90" s="139"/>
    </row>
    <row r="91" spans="1:30" s="90" customFormat="1" ht="16.5" hidden="1" customHeight="1" x14ac:dyDescent="0.25">
      <c r="A91" s="245"/>
      <c r="B91" s="241"/>
      <c r="C91" s="254"/>
      <c r="D91" s="257"/>
      <c r="E91" s="243"/>
      <c r="F91" s="242"/>
      <c r="G91" s="251"/>
      <c r="H91" s="250"/>
      <c r="I91" s="252"/>
      <c r="J91" s="246"/>
      <c r="K91" s="248">
        <f ca="1">IF(NOT(ISERROR(MATCH(J91,_xlfn.ANCHORARRAY(E96),0))),I98&amp;"Por favor no seleccionar los criterios de impacto",J91)</f>
        <v>0</v>
      </c>
      <c r="L91" s="250"/>
      <c r="M91" s="252"/>
      <c r="N91" s="261"/>
      <c r="O91" s="136">
        <v>5</v>
      </c>
      <c r="P91" s="96"/>
      <c r="Q91" s="139"/>
      <c r="R91" s="139"/>
      <c r="S91" s="138">
        <v>46055</v>
      </c>
      <c r="T91" s="138">
        <v>46374</v>
      </c>
      <c r="U91" s="138"/>
      <c r="V91" s="138"/>
      <c r="W91" s="138"/>
      <c r="X91" s="138"/>
      <c r="Y91" s="138"/>
      <c r="Z91" s="138"/>
      <c r="AA91" s="138"/>
      <c r="AB91" s="138"/>
      <c r="AC91" s="139"/>
      <c r="AD91" s="139"/>
    </row>
    <row r="92" spans="1:30" s="90" customFormat="1" ht="16.5" hidden="1" customHeight="1" x14ac:dyDescent="0.25">
      <c r="A92" s="245"/>
      <c r="B92" s="241"/>
      <c r="C92" s="255"/>
      <c r="D92" s="257"/>
      <c r="E92" s="243"/>
      <c r="F92" s="242"/>
      <c r="G92" s="251"/>
      <c r="H92" s="250"/>
      <c r="I92" s="252"/>
      <c r="J92" s="246"/>
      <c r="K92" s="249">
        <f ca="1">IF(NOT(ISERROR(MATCH(J92,_xlfn.ANCHORARRAY(E97),0))),#REF!&amp;"Por favor no seleccionar los criterios de impacto",J92)</f>
        <v>0</v>
      </c>
      <c r="L92" s="250"/>
      <c r="M92" s="252"/>
      <c r="N92" s="261"/>
      <c r="O92" s="136">
        <v>6</v>
      </c>
      <c r="P92" s="96"/>
      <c r="Q92" s="139"/>
      <c r="R92" s="151"/>
      <c r="S92" s="138">
        <v>46055</v>
      </c>
      <c r="T92" s="138">
        <v>46374</v>
      </c>
      <c r="U92" s="138"/>
      <c r="V92" s="138"/>
      <c r="W92" s="138"/>
      <c r="X92" s="138"/>
      <c r="Y92" s="138"/>
      <c r="Z92" s="138"/>
      <c r="AA92" s="138"/>
      <c r="AB92" s="138"/>
      <c r="AC92" s="139"/>
      <c r="AD92" s="139"/>
    </row>
    <row r="93" spans="1:30" s="90" customFormat="1" ht="147.75" customHeight="1" x14ac:dyDescent="0.25">
      <c r="A93" s="245">
        <v>16</v>
      </c>
      <c r="B93" s="241" t="s">
        <v>276</v>
      </c>
      <c r="C93" s="253" t="s">
        <v>175</v>
      </c>
      <c r="D93" s="242" t="s">
        <v>250</v>
      </c>
      <c r="E93" s="243" t="s">
        <v>293</v>
      </c>
      <c r="F93" s="242" t="s">
        <v>296</v>
      </c>
      <c r="G93" s="251">
        <v>20</v>
      </c>
      <c r="H93" s="250" t="str">
        <f t="shared" ref="H93" si="15">IF(G93&lt;=0,"",IF(G93&lt;=2,"Muy Baja",IF(G93&lt;=24,"Baja",IF(G93&lt;=500,"Media",IF(G93&lt;=5000,"Alta","Muy Alta")))))</f>
        <v>Baja</v>
      </c>
      <c r="I93" s="252">
        <f t="shared" ref="I93" si="16">IF(H93="","",IF(H93="Muy Baja",0.2,IF(H93="Baja",0.4,IF(H93="Media",0.6,IF(H93="Alta",0.8,IF(H93="Muy Alta",1,))))))</f>
        <v>0.4</v>
      </c>
      <c r="J93" s="246" t="s">
        <v>133</v>
      </c>
      <c r="K93" s="143" t="str">
        <f>IF(NOT(ISERROR(MATCH(J93,'[1]Tabla Impacto'!$B$221:$B$223,0))),'[1]Tabla Impacto'!$F$223&amp;"Por favor no seleccionar los criterios de impacto(Afectación Económica o presupuestal y Pérdida Reputacional)",J93)</f>
        <v xml:space="preserve">     El riesgo afecta la imagen de de la entidad con efecto publicitario sostenido a nivel de sector administrativo, nivel departamental o municipal</v>
      </c>
      <c r="L93" s="250" t="str">
        <f>IF(OR(K93='[1]Tabla Impacto'!$C$11,K93='[1]Tabla Impacto'!$D$11),"Leve",IF(OR(K93='[1]Tabla Impacto'!$C$12,K93='[1]Tabla Impacto'!$D$12),"Menor",IF(OR(K93='[1]Tabla Impacto'!$C$13,K93='[1]Tabla Impacto'!$D$13),"Moderado",IF(OR(K93='[1]Tabla Impacto'!$C$14,K93='[1]Tabla Impacto'!$D$14),"Mayor",IF(OR(K93='[1]Tabla Impacto'!$C$15,K93='[1]Tabla Impacto'!$D$15),"Catastrófico","")))))</f>
        <v>Mayor</v>
      </c>
      <c r="M93" s="252">
        <f t="shared" ref="M93" si="17">IF(L93="","",IF(L93="Leve",0.2,IF(L93="Menor",0.4,IF(L93="Moderado",0.6,IF(L93="Mayor",0.8,IF(L93="Catastrófico",1,))))))</f>
        <v>0.8</v>
      </c>
      <c r="N93" s="261" t="str">
        <f>IF(OR(AND(H93="Muy Baja",L93="Leve"),AND(H93="Muy Baja",L93="Menor"),AND(H93="Baja",L93="Leve")),"Bajo",IF(OR(AND(H93="Muy baja",L93="Moderado"),AND(H93="Baja",L93="Menor"),AND(H93="Baja",L93="Moderado"),AND(H93="Media",L93="Leve"),AND(H93="Media",L93="Menor"),AND(H93="Media",L93="Moderado"),AND(H93="Alta",L93="Leve"),AND(H93="Alta",L93="Menor")),"Moderado",IF(OR(AND(H93="Muy Baja",L93="Mayor"),AND(H93="Baja",L93="Mayor"),AND(H93="Media",L93="Mayor"),AND(H93="Alta",L93="Moderado"),AND(H93="Alta",L93="Mayor"),AND(H93="Muy Alta",L93="Leve"),AND(H93="Muy Alta",L93="Menor"),AND(H93="Muy Alta",L93="Moderado"),AND(H93="Muy Alta",L93="Mayor")),"Alto",IF(OR(AND(H93="Muy Baja",L93="Catastrófico"),AND(H93="Baja",L93="Catastrófico"),AND(H93="Media",L93="Catastrófico"),AND(H93="Alta",L93="Catastrófico"),AND(H93="Muy Alta",L93="Catastrófico")),"Extremo",""))))</f>
        <v>Alto</v>
      </c>
      <c r="O93" s="136">
        <v>1</v>
      </c>
      <c r="P93" s="96" t="s">
        <v>306</v>
      </c>
      <c r="Q93" s="96" t="s">
        <v>307</v>
      </c>
      <c r="R93" s="151" t="s">
        <v>325</v>
      </c>
      <c r="S93" s="138">
        <v>46055</v>
      </c>
      <c r="T93" s="138">
        <v>46374</v>
      </c>
      <c r="U93" s="138"/>
      <c r="V93" s="138"/>
      <c r="W93" s="138"/>
      <c r="X93" s="138"/>
      <c r="Y93" s="138"/>
      <c r="Z93" s="138"/>
      <c r="AA93" s="138"/>
      <c r="AB93" s="138"/>
      <c r="AC93" s="139"/>
      <c r="AD93" s="139"/>
    </row>
    <row r="94" spans="1:30" s="90" customFormat="1" ht="16.5" hidden="1" customHeight="1" x14ac:dyDescent="0.25">
      <c r="A94" s="245"/>
      <c r="B94" s="241"/>
      <c r="C94" s="254"/>
      <c r="D94" s="242"/>
      <c r="E94" s="243"/>
      <c r="F94" s="242"/>
      <c r="G94" s="251"/>
      <c r="H94" s="250"/>
      <c r="I94" s="252"/>
      <c r="J94" s="246"/>
      <c r="K94" s="143">
        <f ca="1">IF(NOT(ISERROR(MATCH(J94,_xlfn.ANCHORARRAY(E99),0))),I101&amp;"Por favor no seleccionar los criterios de impacto",J94)</f>
        <v>0</v>
      </c>
      <c r="L94" s="250"/>
      <c r="M94" s="252"/>
      <c r="N94" s="261"/>
      <c r="O94" s="136">
        <v>2</v>
      </c>
      <c r="P94" s="96"/>
      <c r="Q94" s="139"/>
      <c r="R94" s="151"/>
      <c r="S94" s="138">
        <v>46055</v>
      </c>
      <c r="T94" s="138">
        <v>46374</v>
      </c>
      <c r="U94" s="138"/>
      <c r="V94" s="138"/>
      <c r="W94" s="138"/>
      <c r="X94" s="138"/>
      <c r="Y94" s="138"/>
      <c r="Z94" s="138"/>
      <c r="AA94" s="138"/>
      <c r="AB94" s="138"/>
      <c r="AC94" s="139"/>
      <c r="AD94" s="139"/>
    </row>
    <row r="95" spans="1:30" s="90" customFormat="1" ht="16.5" hidden="1" customHeight="1" x14ac:dyDescent="0.25">
      <c r="A95" s="245"/>
      <c r="B95" s="241"/>
      <c r="C95" s="254"/>
      <c r="D95" s="242"/>
      <c r="E95" s="243"/>
      <c r="F95" s="242"/>
      <c r="G95" s="251"/>
      <c r="H95" s="250"/>
      <c r="I95" s="252"/>
      <c r="J95" s="246"/>
      <c r="K95" s="143">
        <f ca="1">IF(NOT(ISERROR(MATCH(J95,_xlfn.ANCHORARRAY(E100),0))),I102&amp;"Por favor no seleccionar los criterios de impacto",J95)</f>
        <v>0</v>
      </c>
      <c r="L95" s="250"/>
      <c r="M95" s="252"/>
      <c r="N95" s="261"/>
      <c r="O95" s="136">
        <v>3</v>
      </c>
      <c r="P95" s="140"/>
      <c r="Q95" s="139"/>
      <c r="R95" s="151"/>
      <c r="S95" s="138">
        <v>46055</v>
      </c>
      <c r="T95" s="138">
        <v>46374</v>
      </c>
      <c r="U95" s="138"/>
      <c r="V95" s="138"/>
      <c r="W95" s="138"/>
      <c r="X95" s="138"/>
      <c r="Y95" s="138"/>
      <c r="Z95" s="138"/>
      <c r="AA95" s="138"/>
      <c r="AB95" s="138"/>
      <c r="AC95" s="139"/>
      <c r="AD95" s="139"/>
    </row>
    <row r="96" spans="1:30" s="90" customFormat="1" ht="16.5" hidden="1" customHeight="1" x14ac:dyDescent="0.25">
      <c r="A96" s="245"/>
      <c r="B96" s="241"/>
      <c r="C96" s="254"/>
      <c r="D96" s="242"/>
      <c r="E96" s="243"/>
      <c r="F96" s="242"/>
      <c r="G96" s="251"/>
      <c r="H96" s="250"/>
      <c r="I96" s="252"/>
      <c r="J96" s="246"/>
      <c r="K96" s="143">
        <f ca="1">IF(NOT(ISERROR(MATCH(J96,_xlfn.ANCHORARRAY(E101),0))),I103&amp;"Por favor no seleccionar los criterios de impacto",J96)</f>
        <v>0</v>
      </c>
      <c r="L96" s="250"/>
      <c r="M96" s="252"/>
      <c r="N96" s="261"/>
      <c r="O96" s="136">
        <v>4</v>
      </c>
      <c r="P96" s="96"/>
      <c r="Q96" s="139"/>
      <c r="R96" s="151"/>
      <c r="S96" s="138">
        <v>46055</v>
      </c>
      <c r="T96" s="138">
        <v>46374</v>
      </c>
      <c r="U96" s="138"/>
      <c r="V96" s="138"/>
      <c r="W96" s="138"/>
      <c r="X96" s="138"/>
      <c r="Y96" s="138"/>
      <c r="Z96" s="138"/>
      <c r="AA96" s="138"/>
      <c r="AB96" s="138"/>
      <c r="AC96" s="139"/>
      <c r="AD96" s="139"/>
    </row>
    <row r="97" spans="1:30" s="90" customFormat="1" ht="16.5" hidden="1" customHeight="1" x14ac:dyDescent="0.25">
      <c r="A97" s="245"/>
      <c r="B97" s="241"/>
      <c r="C97" s="254"/>
      <c r="D97" s="242"/>
      <c r="E97" s="243"/>
      <c r="F97" s="242"/>
      <c r="G97" s="251"/>
      <c r="H97" s="250"/>
      <c r="I97" s="252"/>
      <c r="J97" s="246"/>
      <c r="K97" s="143">
        <f ca="1">IF(NOT(ISERROR(MATCH(J97,_xlfn.ANCHORARRAY(E102),0))),I104&amp;"Por favor no seleccionar los criterios de impacto",J97)</f>
        <v>0</v>
      </c>
      <c r="L97" s="250"/>
      <c r="M97" s="252"/>
      <c r="N97" s="261"/>
      <c r="O97" s="136">
        <v>5</v>
      </c>
      <c r="P97" s="96"/>
      <c r="Q97" s="139"/>
      <c r="R97" s="139"/>
      <c r="S97" s="138">
        <v>46055</v>
      </c>
      <c r="T97" s="138">
        <v>46374</v>
      </c>
      <c r="U97" s="138"/>
      <c r="V97" s="138"/>
      <c r="W97" s="138"/>
      <c r="X97" s="138"/>
      <c r="Y97" s="138"/>
      <c r="Z97" s="138"/>
      <c r="AA97" s="138"/>
      <c r="AB97" s="138"/>
      <c r="AC97" s="139"/>
      <c r="AD97" s="139"/>
    </row>
    <row r="98" spans="1:30" s="90" customFormat="1" ht="16.5" hidden="1" customHeight="1" x14ac:dyDescent="0.25">
      <c r="A98" s="245"/>
      <c r="B98" s="241"/>
      <c r="C98" s="255"/>
      <c r="D98" s="242"/>
      <c r="E98" s="243"/>
      <c r="F98" s="242"/>
      <c r="G98" s="251"/>
      <c r="H98" s="250"/>
      <c r="I98" s="252"/>
      <c r="J98" s="246"/>
      <c r="K98" s="143">
        <f ca="1">IF(NOT(ISERROR(MATCH(J98,_xlfn.ANCHORARRAY(E103),0))),I105&amp;"Por favor no seleccionar los criterios de impacto",J98)</f>
        <v>0</v>
      </c>
      <c r="L98" s="250"/>
      <c r="M98" s="252"/>
      <c r="N98" s="261"/>
      <c r="O98" s="136">
        <v>6</v>
      </c>
      <c r="P98" s="96"/>
      <c r="Q98" s="139"/>
      <c r="R98" s="151"/>
      <c r="S98" s="138">
        <v>46055</v>
      </c>
      <c r="T98" s="138">
        <v>46374</v>
      </c>
      <c r="U98" s="138"/>
      <c r="V98" s="138"/>
      <c r="W98" s="138"/>
      <c r="X98" s="138"/>
      <c r="Y98" s="138"/>
      <c r="Z98" s="138"/>
      <c r="AA98" s="138"/>
      <c r="AB98" s="138"/>
      <c r="AC98" s="139"/>
      <c r="AD98" s="139"/>
    </row>
    <row r="99" spans="1:30" s="90" customFormat="1" ht="271.5" customHeight="1" x14ac:dyDescent="0.25">
      <c r="A99" s="245">
        <v>17</v>
      </c>
      <c r="B99" s="241" t="s">
        <v>267</v>
      </c>
      <c r="C99" s="253" t="s">
        <v>177</v>
      </c>
      <c r="D99" s="242" t="s">
        <v>251</v>
      </c>
      <c r="E99" s="243" t="s">
        <v>252</v>
      </c>
      <c r="F99" s="242" t="s">
        <v>186</v>
      </c>
      <c r="G99" s="251">
        <v>80</v>
      </c>
      <c r="H99" s="250" t="str">
        <f t="shared" ref="H99" si="18">IF(G99&lt;=0,"",IF(G99&lt;=2,"Muy Baja",IF(G99&lt;=24,"Baja",IF(G99&lt;=500,"Media",IF(G99&lt;=5000,"Alta","Muy Alta")))))</f>
        <v>Media</v>
      </c>
      <c r="I99" s="252">
        <f t="shared" ref="I99" si="19">IF(H99="","",IF(H99="Muy Baja",0.2,IF(H99="Baja",0.4,IF(H99="Media",0.6,IF(H99="Alta",0.8,IF(H99="Muy Alta",1,))))))</f>
        <v>0.6</v>
      </c>
      <c r="J99" s="246" t="s">
        <v>129</v>
      </c>
      <c r="K99" s="143" t="str">
        <f>IF(NOT(ISERROR(MATCH(J99,'[1]Tabla Impacto'!$B$221:$B$223,0))),'[1]Tabla Impacto'!$F$223&amp;"Por favor no seleccionar los criterios de impacto(Afectación Económica o presupuestal y Pérdida Reputacional)",J99)</f>
        <v xml:space="preserve">     El riesgo afecta la imagen de la entidad internamente, de conocimiento general, nivel interno, de junta dircetiva y accionistas y/o de provedores</v>
      </c>
      <c r="L99" s="250" t="str">
        <f>IF(OR(K99='[1]Tabla Impacto'!$C$11,K99='[1]Tabla Impacto'!$D$11),"Leve",IF(OR(K99='[1]Tabla Impacto'!$C$12,K99='[1]Tabla Impacto'!$D$12),"Menor",IF(OR(K99='[1]Tabla Impacto'!$C$13,K99='[1]Tabla Impacto'!$D$13),"Moderado",IF(OR(K99='[1]Tabla Impacto'!$C$14,K99='[1]Tabla Impacto'!$D$14),"Mayor",IF(OR(K99='[1]Tabla Impacto'!$C$15,K99='[1]Tabla Impacto'!$D$15),"Catastrófico","")))))</f>
        <v>Menor</v>
      </c>
      <c r="M99" s="252">
        <f t="shared" ref="M99" si="20">IF(L99="","",IF(L99="Leve",0.2,IF(L99="Menor",0.4,IF(L99="Moderado",0.6,IF(L99="Mayor",0.8,IF(L99="Catastrófico",1,))))))</f>
        <v>0.4</v>
      </c>
      <c r="N99" s="261" t="str">
        <f>IF(OR(AND(H99="Muy Baja",L99="Leve"),AND(H99="Muy Baja",L99="Menor"),AND(H99="Baja",L99="Leve")),"Bajo",IF(OR(AND(H99="Muy baja",L99="Moderado"),AND(H99="Baja",L99="Menor"),AND(H99="Baja",L99="Moderado"),AND(H99="Media",L99="Leve"),AND(H99="Media",L99="Menor"),AND(H99="Media",L99="Moderado"),AND(H99="Alta",L99="Leve"),AND(H99="Alta",L99="Menor")),"Moderado",IF(OR(AND(H99="Muy Baja",L99="Mayor"),AND(H99="Baja",L99="Mayor"),AND(H99="Media",L99="Mayor"),AND(H99="Alta",L99="Moderado"),AND(H99="Alta",L99="Mayor"),AND(H99="Muy Alta",L99="Leve"),AND(H99="Muy Alta",L99="Menor"),AND(H99="Muy Alta",L99="Moderado"),AND(H99="Muy Alta",L99="Mayor")),"Alto",IF(OR(AND(H99="Muy Baja",L99="Catastrófico"),AND(H99="Baja",L99="Catastrófico"),AND(H99="Media",L99="Catastrófico"),AND(H99="Alta",L99="Catastrófico"),AND(H99="Muy Alta",L99="Catastrófico")),"Extremo",""))))</f>
        <v>Moderado</v>
      </c>
      <c r="O99" s="136">
        <v>1</v>
      </c>
      <c r="P99" s="96" t="s">
        <v>253</v>
      </c>
      <c r="Q99" s="96" t="s">
        <v>254</v>
      </c>
      <c r="R99" s="151" t="s">
        <v>324</v>
      </c>
      <c r="S99" s="138">
        <v>46055</v>
      </c>
      <c r="T99" s="138">
        <v>46374</v>
      </c>
      <c r="U99" s="138"/>
      <c r="V99" s="138"/>
      <c r="W99" s="138"/>
      <c r="X99" s="138"/>
      <c r="Y99" s="138"/>
      <c r="Z99" s="138"/>
      <c r="AA99" s="139"/>
      <c r="AB99" s="139"/>
      <c r="AC99" s="100"/>
      <c r="AD99" s="100"/>
    </row>
    <row r="100" spans="1:30" s="90" customFormat="1" ht="16.5" hidden="1" customHeight="1" x14ac:dyDescent="0.3">
      <c r="A100" s="245"/>
      <c r="B100" s="241"/>
      <c r="C100" s="254"/>
      <c r="D100" s="242"/>
      <c r="E100" s="243"/>
      <c r="F100" s="242"/>
      <c r="G100" s="251"/>
      <c r="H100" s="250"/>
      <c r="I100" s="252"/>
      <c r="J100" s="246"/>
      <c r="K100" s="143">
        <f ca="1">IF(NOT(ISERROR(MATCH(J100,_xlfn.ANCHORARRAY(E111),0))),I113&amp;"Por favor no seleccionar los criterios de impacto",J100)</f>
        <v>0</v>
      </c>
      <c r="L100" s="250"/>
      <c r="M100" s="252"/>
      <c r="N100" s="261"/>
      <c r="O100" s="136">
        <v>2</v>
      </c>
      <c r="P100" s="96"/>
      <c r="Q100" s="139"/>
      <c r="R100" s="155"/>
      <c r="S100" s="138">
        <v>46055</v>
      </c>
      <c r="T100" s="138">
        <v>46374</v>
      </c>
      <c r="U100" s="138"/>
      <c r="V100" s="138"/>
      <c r="W100" s="138"/>
      <c r="X100" s="138"/>
      <c r="Y100" s="138"/>
      <c r="Z100" s="138"/>
      <c r="AA100" s="138"/>
      <c r="AB100" s="138"/>
      <c r="AC100" s="139"/>
      <c r="AD100" s="139"/>
    </row>
    <row r="101" spans="1:30" s="90" customFormat="1" ht="16.5" hidden="1" customHeight="1" x14ac:dyDescent="0.3">
      <c r="A101" s="245"/>
      <c r="B101" s="241"/>
      <c r="C101" s="254"/>
      <c r="D101" s="242"/>
      <c r="E101" s="243"/>
      <c r="F101" s="242"/>
      <c r="G101" s="251"/>
      <c r="H101" s="250"/>
      <c r="I101" s="252"/>
      <c r="J101" s="246"/>
      <c r="K101" s="143">
        <f ca="1">IF(NOT(ISERROR(MATCH(J101,_xlfn.ANCHORARRAY(E112),0))),I114&amp;"Por favor no seleccionar los criterios de impacto",J101)</f>
        <v>0</v>
      </c>
      <c r="L101" s="250"/>
      <c r="M101" s="252"/>
      <c r="N101" s="261"/>
      <c r="O101" s="136">
        <v>3</v>
      </c>
      <c r="P101" s="140"/>
      <c r="Q101" s="139"/>
      <c r="R101" s="155"/>
      <c r="S101" s="138">
        <v>46055</v>
      </c>
      <c r="T101" s="138">
        <v>46374</v>
      </c>
      <c r="U101" s="138"/>
      <c r="V101" s="138"/>
      <c r="W101" s="138"/>
      <c r="X101" s="138"/>
      <c r="Y101" s="138"/>
      <c r="Z101" s="138"/>
      <c r="AA101" s="138"/>
      <c r="AB101" s="138"/>
      <c r="AC101" s="139"/>
      <c r="AD101" s="139"/>
    </row>
    <row r="102" spans="1:30" s="90" customFormat="1" ht="16.5" hidden="1" customHeight="1" x14ac:dyDescent="0.3">
      <c r="A102" s="245"/>
      <c r="B102" s="241"/>
      <c r="C102" s="254"/>
      <c r="D102" s="242"/>
      <c r="E102" s="243"/>
      <c r="F102" s="242"/>
      <c r="G102" s="251"/>
      <c r="H102" s="250"/>
      <c r="I102" s="252"/>
      <c r="J102" s="246"/>
      <c r="K102" s="143">
        <f ca="1">IF(NOT(ISERROR(MATCH(J102,_xlfn.ANCHORARRAY(E113),0))),I115&amp;"Por favor no seleccionar los criterios de impacto",J102)</f>
        <v>0</v>
      </c>
      <c r="L102" s="250"/>
      <c r="M102" s="252"/>
      <c r="N102" s="261"/>
      <c r="O102" s="136">
        <v>4</v>
      </c>
      <c r="P102" s="96"/>
      <c r="Q102" s="139"/>
      <c r="R102" s="155"/>
      <c r="S102" s="138">
        <v>46055</v>
      </c>
      <c r="T102" s="138">
        <v>46374</v>
      </c>
      <c r="U102" s="138"/>
      <c r="V102" s="138"/>
      <c r="W102" s="138"/>
      <c r="X102" s="138"/>
      <c r="Y102" s="138"/>
      <c r="Z102" s="138"/>
      <c r="AA102" s="138"/>
      <c r="AB102" s="138"/>
      <c r="AC102" s="139"/>
      <c r="AD102" s="139"/>
    </row>
    <row r="103" spans="1:30" s="90" customFormat="1" ht="16.5" hidden="1" customHeight="1" x14ac:dyDescent="0.3">
      <c r="A103" s="245"/>
      <c r="B103" s="241"/>
      <c r="C103" s="254"/>
      <c r="D103" s="242"/>
      <c r="E103" s="243"/>
      <c r="F103" s="242"/>
      <c r="G103" s="251"/>
      <c r="H103" s="250"/>
      <c r="I103" s="252"/>
      <c r="J103" s="246"/>
      <c r="K103" s="143">
        <f ca="1">IF(NOT(ISERROR(MATCH(J103,_xlfn.ANCHORARRAY(E114),0))),I116&amp;"Por favor no seleccionar los criterios de impacto",J103)</f>
        <v>0</v>
      </c>
      <c r="L103" s="250"/>
      <c r="M103" s="252"/>
      <c r="N103" s="261"/>
      <c r="O103" s="136">
        <v>5</v>
      </c>
      <c r="P103" s="96"/>
      <c r="Q103" s="139"/>
      <c r="R103" s="155"/>
      <c r="S103" s="138">
        <v>46055</v>
      </c>
      <c r="T103" s="138">
        <v>46374</v>
      </c>
      <c r="U103" s="138"/>
      <c r="V103" s="138"/>
      <c r="W103" s="138"/>
      <c r="X103" s="138"/>
      <c r="Y103" s="138"/>
      <c r="Z103" s="138"/>
      <c r="AA103" s="138"/>
      <c r="AB103" s="138"/>
      <c r="AC103" s="139"/>
      <c r="AD103" s="139"/>
    </row>
    <row r="104" spans="1:30" s="90" customFormat="1" ht="16.5" hidden="1" customHeight="1" x14ac:dyDescent="0.3">
      <c r="A104" s="245"/>
      <c r="B104" s="241"/>
      <c r="C104" s="255"/>
      <c r="D104" s="242"/>
      <c r="E104" s="243"/>
      <c r="F104" s="242"/>
      <c r="G104" s="251"/>
      <c r="H104" s="250"/>
      <c r="I104" s="252"/>
      <c r="J104" s="246"/>
      <c r="K104" s="143">
        <f ca="1">IF(NOT(ISERROR(MATCH(J104,_xlfn.ANCHORARRAY(E115),0))),#REF!&amp;"Por favor no seleccionar los criterios de impacto",J104)</f>
        <v>0</v>
      </c>
      <c r="L104" s="250"/>
      <c r="M104" s="252"/>
      <c r="N104" s="261"/>
      <c r="O104" s="136">
        <v>6</v>
      </c>
      <c r="P104" s="96"/>
      <c r="Q104" s="139"/>
      <c r="R104" s="155"/>
      <c r="S104" s="138">
        <v>46055</v>
      </c>
      <c r="T104" s="138">
        <v>46374</v>
      </c>
      <c r="U104" s="138"/>
      <c r="V104" s="138"/>
      <c r="W104" s="138"/>
      <c r="X104" s="138"/>
      <c r="Y104" s="138"/>
      <c r="Z104" s="138"/>
      <c r="AA104" s="138"/>
      <c r="AB104" s="138"/>
      <c r="AC104" s="139"/>
      <c r="AD104" s="139"/>
    </row>
    <row r="105" spans="1:30" s="90" customFormat="1" ht="162" customHeight="1" x14ac:dyDescent="0.2">
      <c r="A105" s="245">
        <v>18</v>
      </c>
      <c r="B105" s="241" t="s">
        <v>268</v>
      </c>
      <c r="C105" s="242" t="s">
        <v>175</v>
      </c>
      <c r="D105" s="242" t="s">
        <v>255</v>
      </c>
      <c r="E105" s="243" t="s">
        <v>256</v>
      </c>
      <c r="F105" s="242" t="s">
        <v>296</v>
      </c>
      <c r="G105" s="251">
        <v>100</v>
      </c>
      <c r="H105" s="250" t="str">
        <f t="shared" ref="H105" si="21">IF(G105&lt;=0,"",IF(G105&lt;=2,"Muy Baja",IF(G105&lt;=24,"Baja",IF(G105&lt;=500,"Media",IF(G105&lt;=5000,"Alta","Muy Alta")))))</f>
        <v>Media</v>
      </c>
      <c r="I105" s="252">
        <f t="shared" ref="I105:I111" si="22">IF(H105="","",IF(H105="Muy Baja",0.2,IF(H105="Baja",0.4,IF(H105="Media",0.6,IF(H105="Alta",0.8,IF(H105="Muy Alta",1,))))))</f>
        <v>0.6</v>
      </c>
      <c r="J105" s="246" t="s">
        <v>133</v>
      </c>
      <c r="K105" s="247" t="str">
        <f>IF(NOT(ISERROR(MATCH(J105,'[1]Tabla Impacto'!$B$221:$B$223,0))),'[1]Tabla Impacto'!$F$223&amp;"Por favor no seleccionar los criterios de impacto(Afectación Económica o presupuestal y Pérdida Reputacional)",J105)</f>
        <v xml:space="preserve">     El riesgo afecta la imagen de de la entidad con efecto publicitario sostenido a nivel de sector administrativo, nivel departamental o municipal</v>
      </c>
      <c r="L105" s="250" t="str">
        <f>IF(OR(K105='[1]Tabla Impacto'!$C$11,K105='[1]Tabla Impacto'!$D$11),"Leve",IF(OR(K105='[1]Tabla Impacto'!$C$12,K105='[1]Tabla Impacto'!$D$12),"Menor",IF(OR(K105='[1]Tabla Impacto'!$C$13,K105='[1]Tabla Impacto'!$D$13),"Moderado",IF(OR(K105='[1]Tabla Impacto'!$C$14,K105='[1]Tabla Impacto'!$D$14),"Mayor",IF(OR(K105='[1]Tabla Impacto'!$C$15,K105='[1]Tabla Impacto'!$D$15),"Catastrófico","")))))</f>
        <v>Mayor</v>
      </c>
      <c r="M105" s="252">
        <f t="shared" ref="M105:M111" si="23">IF(L105="","",IF(L105="Leve",0.2,IF(L105="Menor",0.4,IF(L105="Moderado",0.6,IF(L105="Mayor",0.8,IF(L105="Catastrófico",1,))))))</f>
        <v>0.8</v>
      </c>
      <c r="N105" s="261" t="str">
        <f>IF(OR(AND(H105="Muy Baja",L105="Leve"),AND(H105="Muy Baja",L105="Menor"),AND(H105="Baja",L105="Leve")),"Bajo",IF(OR(AND(H105="Muy baja",L105="Moderado"),AND(H105="Baja",L105="Menor"),AND(H105="Baja",L105="Moderado"),AND(H105="Media",L105="Leve"),AND(H105="Media",L105="Menor"),AND(H105="Media",L105="Moderado"),AND(H105="Alta",L105="Leve"),AND(H105="Alta",L105="Menor")),"Moderado",IF(OR(AND(H105="Muy Baja",L105="Mayor"),AND(H105="Baja",L105="Mayor"),AND(H105="Media",L105="Mayor"),AND(H105="Alta",L105="Moderado"),AND(H105="Alta",L105="Mayor"),AND(H105="Muy Alta",L105="Leve"),AND(H105="Muy Alta",L105="Menor"),AND(H105="Muy Alta",L105="Moderado"),AND(H105="Muy Alta",L105="Mayor")),"Alto",IF(OR(AND(H105="Muy Baja",L105="Catastrófico"),AND(H105="Baja",L105="Catastrófico"),AND(H105="Media",L105="Catastrófico"),AND(H105="Alta",L105="Catastrófico"),AND(H105="Muy Alta",L105="Catastrófico")),"Extremo",""))))</f>
        <v>Alto</v>
      </c>
      <c r="O105" s="136">
        <v>1</v>
      </c>
      <c r="P105" s="96" t="s">
        <v>196</v>
      </c>
      <c r="Q105" s="96" t="s">
        <v>257</v>
      </c>
      <c r="R105" s="91" t="s">
        <v>323</v>
      </c>
      <c r="S105" s="138">
        <v>46055</v>
      </c>
      <c r="T105" s="138">
        <v>46374</v>
      </c>
      <c r="U105" s="138"/>
      <c r="V105" s="138"/>
      <c r="W105" s="156"/>
      <c r="X105" s="138"/>
      <c r="Y105" s="138"/>
      <c r="Z105" s="138"/>
      <c r="AA105" s="138"/>
      <c r="AB105" s="138"/>
      <c r="AC105" s="138"/>
      <c r="AD105" s="138"/>
    </row>
    <row r="106" spans="1:30" s="90" customFormat="1" ht="16.5" hidden="1" customHeight="1" x14ac:dyDescent="0.25">
      <c r="A106" s="245"/>
      <c r="B106" s="241"/>
      <c r="C106" s="242"/>
      <c r="D106" s="242"/>
      <c r="E106" s="243"/>
      <c r="F106" s="242"/>
      <c r="G106" s="251"/>
      <c r="H106" s="250"/>
      <c r="I106" s="252"/>
      <c r="J106" s="246"/>
      <c r="K106" s="248">
        <f ca="1">IF(NOT(ISERROR(MATCH(J106,_xlfn.ANCHORARRAY(#REF!),0))),#REF!&amp;"Por favor no seleccionar los criterios de impacto",J106)</f>
        <v>0</v>
      </c>
      <c r="L106" s="250"/>
      <c r="M106" s="252"/>
      <c r="N106" s="261"/>
      <c r="O106" s="136">
        <v>2</v>
      </c>
      <c r="P106" s="96"/>
      <c r="Q106" s="141"/>
      <c r="R106" s="91"/>
      <c r="S106" s="138">
        <v>46055</v>
      </c>
      <c r="T106" s="138">
        <v>46374</v>
      </c>
      <c r="U106" s="138"/>
      <c r="V106" s="138"/>
      <c r="W106" s="138"/>
      <c r="X106" s="138"/>
      <c r="Y106" s="138"/>
      <c r="Z106" s="138"/>
      <c r="AA106" s="138"/>
      <c r="AB106" s="138"/>
      <c r="AC106" s="139"/>
      <c r="AD106" s="139"/>
    </row>
    <row r="107" spans="1:30" s="90" customFormat="1" ht="16.5" hidden="1" customHeight="1" x14ac:dyDescent="0.25">
      <c r="A107" s="245"/>
      <c r="B107" s="241"/>
      <c r="C107" s="242"/>
      <c r="D107" s="242"/>
      <c r="E107" s="243"/>
      <c r="F107" s="242"/>
      <c r="G107" s="251"/>
      <c r="H107" s="250"/>
      <c r="I107" s="252"/>
      <c r="J107" s="246"/>
      <c r="K107" s="248">
        <f ca="1">IF(NOT(ISERROR(MATCH(J107,_xlfn.ANCHORARRAY(#REF!),0))),#REF!&amp;"Por favor no seleccionar los criterios de impacto",J107)</f>
        <v>0</v>
      </c>
      <c r="L107" s="250"/>
      <c r="M107" s="252"/>
      <c r="N107" s="261"/>
      <c r="O107" s="136">
        <v>3</v>
      </c>
      <c r="P107" s="140"/>
      <c r="Q107" s="139"/>
      <c r="R107" s="91"/>
      <c r="S107" s="138">
        <v>46055</v>
      </c>
      <c r="T107" s="138">
        <v>46374</v>
      </c>
      <c r="U107" s="138"/>
      <c r="V107" s="138"/>
      <c r="W107" s="138"/>
      <c r="X107" s="138"/>
      <c r="Y107" s="138"/>
      <c r="Z107" s="138"/>
      <c r="AA107" s="138"/>
      <c r="AB107" s="138"/>
      <c r="AC107" s="139"/>
      <c r="AD107" s="139"/>
    </row>
    <row r="108" spans="1:30" s="90" customFormat="1" ht="16.5" hidden="1" customHeight="1" x14ac:dyDescent="0.25">
      <c r="A108" s="245"/>
      <c r="B108" s="241"/>
      <c r="C108" s="242"/>
      <c r="D108" s="242"/>
      <c r="E108" s="243"/>
      <c r="F108" s="242"/>
      <c r="G108" s="251"/>
      <c r="H108" s="250"/>
      <c r="I108" s="252"/>
      <c r="J108" s="246"/>
      <c r="K108" s="248">
        <f ca="1">IF(NOT(ISERROR(MATCH(J108,_xlfn.ANCHORARRAY(#REF!),0))),#REF!&amp;"Por favor no seleccionar los criterios de impacto",J108)</f>
        <v>0</v>
      </c>
      <c r="L108" s="250"/>
      <c r="M108" s="252"/>
      <c r="N108" s="261"/>
      <c r="O108" s="136">
        <v>4</v>
      </c>
      <c r="P108" s="96"/>
      <c r="Q108" s="139"/>
      <c r="R108" s="91"/>
      <c r="S108" s="138">
        <v>46055</v>
      </c>
      <c r="T108" s="138">
        <v>46374</v>
      </c>
      <c r="U108" s="138"/>
      <c r="V108" s="138"/>
      <c r="W108" s="138"/>
      <c r="X108" s="138"/>
      <c r="Y108" s="138"/>
      <c r="Z108" s="138"/>
      <c r="AA108" s="138"/>
      <c r="AB108" s="138"/>
      <c r="AC108" s="139"/>
      <c r="AD108" s="139"/>
    </row>
    <row r="109" spans="1:30" s="90" customFormat="1" ht="16.5" hidden="1" customHeight="1" x14ac:dyDescent="0.25">
      <c r="A109" s="245"/>
      <c r="B109" s="241"/>
      <c r="C109" s="242"/>
      <c r="D109" s="242"/>
      <c r="E109" s="243"/>
      <c r="F109" s="242"/>
      <c r="G109" s="251"/>
      <c r="H109" s="250"/>
      <c r="I109" s="252"/>
      <c r="J109" s="246"/>
      <c r="K109" s="248">
        <f ca="1">IF(NOT(ISERROR(MATCH(J109,_xlfn.ANCHORARRAY(#REF!),0))),#REF!&amp;"Por favor no seleccionar los criterios de impacto",J109)</f>
        <v>0</v>
      </c>
      <c r="L109" s="250"/>
      <c r="M109" s="252"/>
      <c r="N109" s="261"/>
      <c r="O109" s="136">
        <v>5</v>
      </c>
      <c r="P109" s="96"/>
      <c r="Q109" s="139"/>
      <c r="R109" s="91"/>
      <c r="S109" s="138">
        <v>46055</v>
      </c>
      <c r="T109" s="138">
        <v>46374</v>
      </c>
      <c r="U109" s="138"/>
      <c r="V109" s="138"/>
      <c r="W109" s="138"/>
      <c r="X109" s="138"/>
      <c r="Y109" s="138"/>
      <c r="Z109" s="138"/>
      <c r="AA109" s="138"/>
      <c r="AB109" s="138"/>
      <c r="AC109" s="139"/>
      <c r="AD109" s="139"/>
    </row>
    <row r="110" spans="1:30" s="90" customFormat="1" ht="16.5" hidden="1" customHeight="1" x14ac:dyDescent="0.25">
      <c r="A110" s="245"/>
      <c r="B110" s="241"/>
      <c r="C110" s="242"/>
      <c r="D110" s="242"/>
      <c r="E110" s="243"/>
      <c r="F110" s="242"/>
      <c r="G110" s="251"/>
      <c r="H110" s="250"/>
      <c r="I110" s="252"/>
      <c r="J110" s="246"/>
      <c r="K110" s="249">
        <f ca="1">IF(NOT(ISERROR(MATCH(J110,_xlfn.ANCHORARRAY(#REF!),0))),#REF!&amp;"Por favor no seleccionar los criterios de impacto",J110)</f>
        <v>0</v>
      </c>
      <c r="L110" s="250"/>
      <c r="M110" s="252"/>
      <c r="N110" s="261"/>
      <c r="O110" s="136">
        <v>6</v>
      </c>
      <c r="P110" s="96"/>
      <c r="Q110" s="139"/>
      <c r="R110" s="91"/>
      <c r="S110" s="138">
        <v>46055</v>
      </c>
      <c r="T110" s="138">
        <v>46374</v>
      </c>
      <c r="U110" s="138"/>
      <c r="V110" s="138"/>
      <c r="W110" s="138"/>
      <c r="X110" s="138"/>
      <c r="Y110" s="138"/>
      <c r="Z110" s="138"/>
      <c r="AA110" s="138"/>
      <c r="AB110" s="138"/>
      <c r="AC110" s="139"/>
      <c r="AD110" s="139"/>
    </row>
    <row r="111" spans="1:30" s="90" customFormat="1" ht="143.25" customHeight="1" x14ac:dyDescent="0.25">
      <c r="A111" s="244">
        <v>19</v>
      </c>
      <c r="B111" s="241" t="s">
        <v>269</v>
      </c>
      <c r="C111" s="242" t="s">
        <v>175</v>
      </c>
      <c r="D111" s="242" t="s">
        <v>258</v>
      </c>
      <c r="E111" s="243" t="s">
        <v>259</v>
      </c>
      <c r="F111" s="242" t="s">
        <v>270</v>
      </c>
      <c r="G111" s="251">
        <v>100</v>
      </c>
      <c r="H111" s="250" t="str">
        <f t="shared" ref="H111" si="24">IF(G111&lt;=0,"",IF(G111&lt;=2,"Muy Baja",IF(G111&lt;=24,"Baja",IF(G111&lt;=500,"Media",IF(G111&lt;=5000,"Alta","Muy Alta")))))</f>
        <v>Media</v>
      </c>
      <c r="I111" s="252">
        <f t="shared" si="22"/>
        <v>0.6</v>
      </c>
      <c r="J111" s="246" t="s">
        <v>133</v>
      </c>
      <c r="K111" s="247" t="str">
        <f>IF(NOT(ISERROR(MATCH(J111,'[1]Tabla Impacto'!$B$221:$B$223,0))),'[1]Tabla Impacto'!$F$223&amp;"Por favor no seleccionar los criterios de impacto(Afectación Económica o presupuestal y Pérdida Reputacional)",J111)</f>
        <v xml:space="preserve">     El riesgo afecta la imagen de de la entidad con efecto publicitario sostenido a nivel de sector administrativo, nivel departamental o municipal</v>
      </c>
      <c r="L111" s="250" t="str">
        <f>IF(OR(K111='[1]Tabla Impacto'!$C$11,K111='[1]Tabla Impacto'!$D$11),"Leve",IF(OR(K111='[1]Tabla Impacto'!$C$12,K111='[1]Tabla Impacto'!$D$12),"Menor",IF(OR(K111='[1]Tabla Impacto'!$C$13,K111='[1]Tabla Impacto'!$D$13),"Moderado",IF(OR(K111='[1]Tabla Impacto'!$C$14,K111='[1]Tabla Impacto'!$D$14),"Mayor",IF(OR(K111='[1]Tabla Impacto'!$C$15,K111='[1]Tabla Impacto'!$D$15),"Catastrófico","")))))</f>
        <v>Mayor</v>
      </c>
      <c r="M111" s="252">
        <f t="shared" si="23"/>
        <v>0.8</v>
      </c>
      <c r="N111" s="261" t="str">
        <f>IF(OR(AND(H111="Muy Baja",L111="Leve"),AND(H111="Muy Baja",L111="Menor"),AND(H111="Baja",L111="Leve")),"Bajo",IF(OR(AND(H111="Muy baja",L111="Moderado"),AND(H111="Baja",L111="Menor"),AND(H111="Baja",L111="Moderado"),AND(H111="Media",L111="Leve"),AND(H111="Media",L111="Menor"),AND(H111="Media",L111="Moderado"),AND(H111="Alta",L111="Leve"),AND(H111="Alta",L111="Menor")),"Moderado",IF(OR(AND(H111="Muy Baja",L111="Mayor"),AND(H111="Baja",L111="Mayor"),AND(H111="Media",L111="Mayor"),AND(H111="Alta",L111="Moderado"),AND(H111="Alta",L111="Mayor"),AND(H111="Muy Alta",L111="Leve"),AND(H111="Muy Alta",L111="Menor"),AND(H111="Muy Alta",L111="Moderado"),AND(H111="Muy Alta",L111="Mayor")),"Alto",IF(OR(AND(H111="Muy Baja",L111="Catastrófico"),AND(H111="Baja",L111="Catastrófico"),AND(H111="Media",L111="Catastrófico"),AND(H111="Alta",L111="Catastrófico"),AND(H111="Muy Alta",L111="Catastrófico")),"Extremo",""))))</f>
        <v>Alto</v>
      </c>
      <c r="O111" s="136">
        <v>1</v>
      </c>
      <c r="P111" s="96" t="s">
        <v>260</v>
      </c>
      <c r="Q111" s="96" t="s">
        <v>288</v>
      </c>
      <c r="R111" s="91" t="s">
        <v>321</v>
      </c>
      <c r="S111" s="138">
        <v>46055</v>
      </c>
      <c r="T111" s="138">
        <v>46374</v>
      </c>
      <c r="U111" s="138"/>
      <c r="V111" s="138"/>
      <c r="W111" s="138"/>
      <c r="X111" s="138"/>
      <c r="Y111" s="138"/>
      <c r="Z111" s="138"/>
      <c r="AA111" s="138"/>
      <c r="AB111" s="138"/>
      <c r="AC111" s="139"/>
      <c r="AD111" s="139"/>
    </row>
    <row r="112" spans="1:30" s="90" customFormat="1" ht="19.5" hidden="1" customHeight="1" x14ac:dyDescent="0.3">
      <c r="A112" s="244"/>
      <c r="B112" s="241"/>
      <c r="C112" s="242"/>
      <c r="D112" s="242"/>
      <c r="E112" s="243"/>
      <c r="F112" s="242"/>
      <c r="G112" s="251"/>
      <c r="H112" s="250"/>
      <c r="I112" s="252"/>
      <c r="J112" s="246"/>
      <c r="K112" s="248">
        <f ca="1">IF(NOT(ISERROR(MATCH(J112,_xlfn.ANCHORARRAY(#REF!),0))),#REF!&amp;"Por favor no seleccionar los criterios de impacto",J112)</f>
        <v>0</v>
      </c>
      <c r="L112" s="250"/>
      <c r="M112" s="252"/>
      <c r="N112" s="261"/>
      <c r="O112" s="136">
        <v>2</v>
      </c>
      <c r="P112" s="96"/>
      <c r="Q112" s="154"/>
      <c r="R112" s="1"/>
      <c r="S112" s="1"/>
      <c r="T112" s="1"/>
      <c r="U112" s="1"/>
      <c r="V112" s="1"/>
      <c r="W112" s="1" t="s">
        <v>335</v>
      </c>
      <c r="X112" s="1"/>
      <c r="Y112" s="1"/>
      <c r="Z112" s="1"/>
      <c r="AA112" s="1"/>
      <c r="AB112" s="1"/>
      <c r="AC112" s="1"/>
      <c r="AD112" s="1"/>
    </row>
    <row r="113" spans="1:30" s="90" customFormat="1" ht="16.5" hidden="1" customHeight="1" x14ac:dyDescent="0.3">
      <c r="A113" s="244"/>
      <c r="B113" s="241"/>
      <c r="C113" s="242"/>
      <c r="D113" s="242"/>
      <c r="E113" s="243"/>
      <c r="F113" s="242"/>
      <c r="G113" s="251"/>
      <c r="H113" s="250"/>
      <c r="I113" s="252"/>
      <c r="J113" s="246"/>
      <c r="K113" s="248">
        <f ca="1">IF(NOT(ISERROR(MATCH(J113,_xlfn.ANCHORARRAY(#REF!),0))),#REF!&amp;"Por favor no seleccionar los criterios de impacto",J113)</f>
        <v>0</v>
      </c>
      <c r="L113" s="250"/>
      <c r="M113" s="252"/>
      <c r="N113" s="261"/>
      <c r="O113" s="136">
        <v>3</v>
      </c>
      <c r="P113" s="140"/>
      <c r="Q113" s="139"/>
      <c r="R113" s="1"/>
      <c r="S113" s="1"/>
      <c r="T113" s="1"/>
      <c r="U113" s="1"/>
      <c r="V113" s="1"/>
      <c r="W113" s="1" t="s">
        <v>336</v>
      </c>
      <c r="X113" s="1"/>
      <c r="Y113" s="1"/>
      <c r="Z113" s="1"/>
      <c r="AA113" s="1"/>
      <c r="AB113" s="1"/>
      <c r="AC113" s="1"/>
      <c r="AD113" s="1"/>
    </row>
    <row r="114" spans="1:30" s="90" customFormat="1" ht="16.5" hidden="1" customHeight="1" x14ac:dyDescent="0.3">
      <c r="A114" s="244"/>
      <c r="B114" s="241"/>
      <c r="C114" s="242"/>
      <c r="D114" s="242"/>
      <c r="E114" s="243"/>
      <c r="F114" s="242"/>
      <c r="G114" s="251"/>
      <c r="H114" s="250"/>
      <c r="I114" s="252"/>
      <c r="J114" s="246"/>
      <c r="K114" s="248">
        <f ca="1">IF(NOT(ISERROR(MATCH(J114,_xlfn.ANCHORARRAY(#REF!),0))),#REF!&amp;"Por favor no seleccionar los criterios de impacto",J114)</f>
        <v>0</v>
      </c>
      <c r="L114" s="250"/>
      <c r="M114" s="252"/>
      <c r="N114" s="261"/>
      <c r="O114" s="136">
        <v>4</v>
      </c>
      <c r="P114" s="96"/>
      <c r="Q114" s="139"/>
      <c r="R114" s="1"/>
      <c r="S114" s="1"/>
      <c r="T114" s="1"/>
      <c r="U114" s="1"/>
      <c r="V114" s="1"/>
      <c r="W114" s="1"/>
      <c r="X114" s="1"/>
      <c r="Y114" s="1"/>
      <c r="Z114" s="1"/>
      <c r="AA114" s="1"/>
      <c r="AB114" s="1"/>
      <c r="AC114" s="1"/>
      <c r="AD114" s="1"/>
    </row>
    <row r="115" spans="1:30" s="90" customFormat="1" ht="16.5" hidden="1" customHeight="1" x14ac:dyDescent="0.3">
      <c r="A115" s="244"/>
      <c r="B115" s="241"/>
      <c r="C115" s="242"/>
      <c r="D115" s="242"/>
      <c r="E115" s="243"/>
      <c r="F115" s="242"/>
      <c r="G115" s="251"/>
      <c r="H115" s="250"/>
      <c r="I115" s="252"/>
      <c r="J115" s="246"/>
      <c r="K115" s="248">
        <f ca="1">IF(NOT(ISERROR(MATCH(J115,_xlfn.ANCHORARRAY(#REF!),0))),#REF!&amp;"Por favor no seleccionar los criterios de impacto",J115)</f>
        <v>0</v>
      </c>
      <c r="L115" s="250"/>
      <c r="M115" s="252"/>
      <c r="N115" s="261"/>
      <c r="O115" s="136">
        <v>5</v>
      </c>
      <c r="P115" s="96"/>
      <c r="Q115" s="139"/>
      <c r="R115" s="1"/>
      <c r="S115" s="1"/>
      <c r="T115" s="1"/>
      <c r="U115" s="1"/>
      <c r="V115" s="1"/>
      <c r="W115" s="1"/>
      <c r="X115" s="1"/>
      <c r="Y115" s="1"/>
      <c r="Z115" s="1"/>
      <c r="AA115" s="1"/>
      <c r="AB115" s="1"/>
      <c r="AC115" s="1"/>
      <c r="AD115" s="1"/>
    </row>
    <row r="116" spans="1:30" s="90" customFormat="1" ht="16.5" hidden="1" customHeight="1" x14ac:dyDescent="0.3">
      <c r="A116" s="244"/>
      <c r="B116" s="241"/>
      <c r="C116" s="242"/>
      <c r="D116" s="242"/>
      <c r="E116" s="243"/>
      <c r="F116" s="242"/>
      <c r="G116" s="251"/>
      <c r="H116" s="250"/>
      <c r="I116" s="252"/>
      <c r="J116" s="246"/>
      <c r="K116" s="249">
        <f ca="1">IF(NOT(ISERROR(MATCH(J116,_xlfn.ANCHORARRAY(#REF!),0))),#REF!&amp;"Por favor no seleccionar los criterios de impacto",J116)</f>
        <v>0</v>
      </c>
      <c r="L116" s="250"/>
      <c r="M116" s="252"/>
      <c r="N116" s="261"/>
      <c r="O116" s="136">
        <v>6</v>
      </c>
      <c r="P116" s="96"/>
      <c r="Q116" s="139"/>
      <c r="R116" s="1"/>
      <c r="S116" s="1"/>
      <c r="T116" s="1"/>
      <c r="U116" s="1"/>
      <c r="V116" s="1"/>
      <c r="W116" s="1"/>
      <c r="X116" s="1"/>
      <c r="Y116" s="1"/>
      <c r="Z116" s="1"/>
      <c r="AA116" s="1"/>
      <c r="AB116" s="1"/>
      <c r="AC116" s="1"/>
      <c r="AD116" s="1"/>
    </row>
    <row r="117" spans="1:30" s="90" customFormat="1" ht="16.5" hidden="1" customHeight="1" x14ac:dyDescent="0.3">
      <c r="A117" s="238"/>
      <c r="B117" s="238"/>
      <c r="C117" s="239"/>
      <c r="D117" s="239"/>
      <c r="E117" s="240"/>
      <c r="F117" s="239"/>
      <c r="G117" s="230"/>
      <c r="H117" s="231"/>
      <c r="I117" s="232"/>
      <c r="J117" s="233"/>
      <c r="K117" s="234"/>
      <c r="L117" s="231"/>
      <c r="M117" s="232"/>
      <c r="N117" s="237"/>
      <c r="O117" s="91"/>
      <c r="P117" s="95"/>
      <c r="Q117" s="95"/>
      <c r="R117" s="1"/>
      <c r="S117" s="1"/>
      <c r="T117" s="1"/>
      <c r="U117" s="1"/>
      <c r="V117" s="1"/>
      <c r="W117" s="1"/>
      <c r="X117" s="1"/>
      <c r="Y117" s="1"/>
      <c r="Z117" s="1"/>
      <c r="AA117" s="1"/>
      <c r="AB117" s="1"/>
      <c r="AC117" s="1"/>
      <c r="AD117" s="1"/>
    </row>
    <row r="118" spans="1:30" s="90" customFormat="1" ht="16.5" hidden="1" customHeight="1" x14ac:dyDescent="0.3">
      <c r="A118" s="238"/>
      <c r="B118" s="238"/>
      <c r="C118" s="239"/>
      <c r="D118" s="239"/>
      <c r="E118" s="240"/>
      <c r="F118" s="239"/>
      <c r="G118" s="230"/>
      <c r="H118" s="231"/>
      <c r="I118" s="232"/>
      <c r="J118" s="233"/>
      <c r="K118" s="235"/>
      <c r="L118" s="231"/>
      <c r="M118" s="232"/>
      <c r="N118" s="237"/>
      <c r="O118" s="91"/>
      <c r="P118" s="95"/>
      <c r="Q118" s="94"/>
      <c r="R118" s="1"/>
      <c r="S118" s="1"/>
      <c r="T118" s="1"/>
      <c r="U118" s="1"/>
      <c r="V118" s="1"/>
      <c r="W118" s="1"/>
      <c r="X118" s="1"/>
      <c r="Y118" s="1"/>
      <c r="Z118" s="1"/>
      <c r="AA118" s="1"/>
      <c r="AB118" s="1"/>
      <c r="AC118" s="1"/>
      <c r="AD118" s="1"/>
    </row>
    <row r="119" spans="1:30" s="90" customFormat="1" ht="16.5" hidden="1" customHeight="1" x14ac:dyDescent="0.3">
      <c r="A119" s="238"/>
      <c r="B119" s="238"/>
      <c r="C119" s="239"/>
      <c r="D119" s="239"/>
      <c r="E119" s="240"/>
      <c r="F119" s="239"/>
      <c r="G119" s="230"/>
      <c r="H119" s="231"/>
      <c r="I119" s="232"/>
      <c r="J119" s="233"/>
      <c r="K119" s="235"/>
      <c r="L119" s="231"/>
      <c r="M119" s="232"/>
      <c r="N119" s="237"/>
      <c r="O119" s="91"/>
      <c r="P119" s="93"/>
      <c r="Q119" s="92"/>
      <c r="R119" s="1"/>
      <c r="S119" s="1"/>
      <c r="T119" s="1"/>
      <c r="U119" s="1"/>
      <c r="V119" s="1"/>
      <c r="W119" s="1"/>
      <c r="X119" s="1"/>
      <c r="Y119" s="1"/>
      <c r="Z119" s="1"/>
      <c r="AA119" s="1"/>
      <c r="AB119" s="1"/>
      <c r="AC119" s="1"/>
      <c r="AD119" s="1"/>
    </row>
    <row r="120" spans="1:30" s="90" customFormat="1" ht="16.5" hidden="1" customHeight="1" x14ac:dyDescent="0.3">
      <c r="A120" s="238"/>
      <c r="B120" s="238"/>
      <c r="C120" s="239"/>
      <c r="D120" s="239"/>
      <c r="E120" s="240"/>
      <c r="F120" s="239"/>
      <c r="G120" s="230"/>
      <c r="H120" s="231"/>
      <c r="I120" s="232"/>
      <c r="J120" s="233"/>
      <c r="K120" s="235"/>
      <c r="L120" s="231"/>
      <c r="M120" s="232"/>
      <c r="N120" s="237"/>
      <c r="O120" s="91"/>
      <c r="P120" s="95"/>
      <c r="Q120" s="92"/>
      <c r="R120" s="1"/>
      <c r="S120" s="1"/>
      <c r="T120" s="1"/>
      <c r="U120" s="1"/>
      <c r="V120" s="1"/>
      <c r="W120" s="1"/>
      <c r="X120" s="1"/>
      <c r="Y120" s="1"/>
      <c r="Z120" s="1"/>
      <c r="AA120" s="1"/>
      <c r="AB120" s="1"/>
      <c r="AC120" s="1"/>
      <c r="AD120" s="1"/>
    </row>
    <row r="121" spans="1:30" s="90" customFormat="1" ht="16.5" hidden="1" customHeight="1" x14ac:dyDescent="0.3">
      <c r="A121" s="238"/>
      <c r="B121" s="238"/>
      <c r="C121" s="239"/>
      <c r="D121" s="239"/>
      <c r="E121" s="240"/>
      <c r="F121" s="239"/>
      <c r="G121" s="230"/>
      <c r="H121" s="231"/>
      <c r="I121" s="232"/>
      <c r="J121" s="233"/>
      <c r="K121" s="235"/>
      <c r="L121" s="231"/>
      <c r="M121" s="232"/>
      <c r="N121" s="237"/>
      <c r="O121" s="91"/>
      <c r="P121" s="95"/>
      <c r="Q121" s="92"/>
      <c r="R121" s="1"/>
      <c r="S121" s="1"/>
      <c r="T121" s="1"/>
      <c r="U121" s="1"/>
      <c r="V121" s="1"/>
      <c r="W121" s="1"/>
      <c r="X121" s="1"/>
      <c r="Y121" s="1"/>
      <c r="Z121" s="1"/>
      <c r="AA121" s="1"/>
      <c r="AB121" s="1"/>
      <c r="AC121" s="1"/>
      <c r="AD121" s="1"/>
    </row>
    <row r="122" spans="1:30" s="90" customFormat="1" ht="16.5" hidden="1" customHeight="1" x14ac:dyDescent="0.3">
      <c r="A122" s="238"/>
      <c r="B122" s="238"/>
      <c r="C122" s="239"/>
      <c r="D122" s="239"/>
      <c r="E122" s="240"/>
      <c r="F122" s="239"/>
      <c r="G122" s="230"/>
      <c r="H122" s="231"/>
      <c r="I122" s="232"/>
      <c r="J122" s="233"/>
      <c r="K122" s="236"/>
      <c r="L122" s="231"/>
      <c r="M122" s="232"/>
      <c r="N122" s="237"/>
      <c r="O122" s="91"/>
      <c r="P122" s="95"/>
      <c r="Q122" s="92"/>
      <c r="R122" s="1"/>
      <c r="S122" s="1"/>
      <c r="T122" s="1"/>
      <c r="U122" s="1"/>
      <c r="V122" s="1"/>
      <c r="W122" s="1"/>
      <c r="X122" s="1"/>
      <c r="Y122" s="1"/>
      <c r="Z122" s="1"/>
      <c r="AA122" s="1"/>
      <c r="AB122" s="1"/>
      <c r="AC122" s="1"/>
      <c r="AD122" s="1"/>
    </row>
    <row r="123" spans="1:30" s="90" customFormat="1" ht="64.5" hidden="1" customHeight="1" x14ac:dyDescent="0.3">
      <c r="A123" s="238"/>
      <c r="B123" s="238"/>
      <c r="C123" s="239"/>
      <c r="D123" s="239"/>
      <c r="E123" s="240"/>
      <c r="F123" s="239"/>
      <c r="G123" s="230"/>
      <c r="H123" s="231"/>
      <c r="I123" s="232"/>
      <c r="J123" s="233"/>
      <c r="K123" s="234"/>
      <c r="L123" s="231"/>
      <c r="M123" s="232"/>
      <c r="N123" s="237"/>
      <c r="O123" s="91"/>
      <c r="P123" s="95"/>
      <c r="Q123" s="95"/>
      <c r="R123" s="1"/>
      <c r="S123" s="1"/>
      <c r="T123" s="1"/>
      <c r="U123" s="1"/>
      <c r="V123" s="1"/>
      <c r="W123" s="1"/>
      <c r="X123" s="1"/>
      <c r="Y123" s="1"/>
      <c r="Z123" s="1"/>
      <c r="AA123" s="1"/>
      <c r="AB123" s="1"/>
      <c r="AC123" s="1"/>
      <c r="AD123" s="1"/>
    </row>
    <row r="124" spans="1:30" s="90" customFormat="1" ht="16.5" hidden="1" customHeight="1" x14ac:dyDescent="0.3">
      <c r="A124" s="238"/>
      <c r="B124" s="238"/>
      <c r="C124" s="239"/>
      <c r="D124" s="239"/>
      <c r="E124" s="240"/>
      <c r="F124" s="239"/>
      <c r="G124" s="230"/>
      <c r="H124" s="231"/>
      <c r="I124" s="232"/>
      <c r="J124" s="233"/>
      <c r="K124" s="235"/>
      <c r="L124" s="231"/>
      <c r="M124" s="232"/>
      <c r="N124" s="237"/>
      <c r="O124" s="91"/>
      <c r="P124" s="95"/>
      <c r="Q124" s="92"/>
      <c r="R124" s="1"/>
      <c r="S124" s="1"/>
      <c r="T124" s="1"/>
      <c r="U124" s="1"/>
      <c r="V124" s="1"/>
      <c r="W124" s="1"/>
      <c r="X124" s="1"/>
      <c r="Y124" s="1"/>
      <c r="Z124" s="1"/>
      <c r="AA124" s="1"/>
      <c r="AB124" s="1"/>
      <c r="AC124" s="1"/>
      <c r="AD124" s="1"/>
    </row>
    <row r="125" spans="1:30" s="90" customFormat="1" ht="16.5" hidden="1" customHeight="1" x14ac:dyDescent="0.3">
      <c r="A125" s="238"/>
      <c r="B125" s="238"/>
      <c r="C125" s="239"/>
      <c r="D125" s="239"/>
      <c r="E125" s="240"/>
      <c r="F125" s="239"/>
      <c r="G125" s="230"/>
      <c r="H125" s="231"/>
      <c r="I125" s="232"/>
      <c r="J125" s="233"/>
      <c r="K125" s="235"/>
      <c r="L125" s="231"/>
      <c r="M125" s="232"/>
      <c r="N125" s="237"/>
      <c r="O125" s="91"/>
      <c r="P125" s="93"/>
      <c r="Q125" s="92"/>
      <c r="R125" s="1"/>
      <c r="S125" s="1"/>
      <c r="T125" s="1"/>
      <c r="U125" s="1"/>
      <c r="V125" s="1"/>
      <c r="W125" s="1"/>
      <c r="X125" s="1"/>
      <c r="Y125" s="1"/>
      <c r="Z125" s="1"/>
      <c r="AA125" s="1"/>
      <c r="AB125" s="1"/>
      <c r="AC125" s="1"/>
      <c r="AD125" s="1"/>
    </row>
    <row r="126" spans="1:30" s="90" customFormat="1" ht="16.5" hidden="1" customHeight="1" x14ac:dyDescent="0.3">
      <c r="A126" s="238"/>
      <c r="B126" s="238"/>
      <c r="C126" s="239"/>
      <c r="D126" s="239"/>
      <c r="E126" s="240"/>
      <c r="F126" s="239"/>
      <c r="G126" s="230"/>
      <c r="H126" s="231"/>
      <c r="I126" s="232"/>
      <c r="J126" s="233"/>
      <c r="K126" s="235"/>
      <c r="L126" s="231"/>
      <c r="M126" s="232"/>
      <c r="N126" s="237"/>
      <c r="O126" s="91"/>
      <c r="P126" s="95"/>
      <c r="Q126" s="92"/>
      <c r="R126" s="1"/>
      <c r="S126" s="1"/>
      <c r="T126" s="1"/>
      <c r="U126" s="1"/>
      <c r="V126" s="1"/>
      <c r="W126" s="1"/>
      <c r="X126" s="1"/>
      <c r="Y126" s="1"/>
      <c r="Z126" s="1"/>
      <c r="AA126" s="1"/>
      <c r="AB126" s="1"/>
      <c r="AC126" s="1"/>
      <c r="AD126" s="1"/>
    </row>
    <row r="127" spans="1:30" s="90" customFormat="1" ht="16.5" hidden="1" customHeight="1" x14ac:dyDescent="0.3">
      <c r="A127" s="238"/>
      <c r="B127" s="238"/>
      <c r="C127" s="239"/>
      <c r="D127" s="239"/>
      <c r="E127" s="240"/>
      <c r="F127" s="239"/>
      <c r="G127" s="230"/>
      <c r="H127" s="231"/>
      <c r="I127" s="232"/>
      <c r="J127" s="233"/>
      <c r="K127" s="235"/>
      <c r="L127" s="231"/>
      <c r="M127" s="232"/>
      <c r="N127" s="237"/>
      <c r="O127" s="91"/>
      <c r="P127" s="95"/>
      <c r="Q127" s="92"/>
      <c r="R127" s="1"/>
      <c r="S127" s="1"/>
      <c r="T127" s="1"/>
      <c r="U127" s="1"/>
      <c r="V127" s="1"/>
      <c r="W127" s="1"/>
      <c r="X127" s="1"/>
      <c r="Y127" s="1"/>
      <c r="Z127" s="1"/>
      <c r="AA127" s="1"/>
      <c r="AB127" s="1"/>
      <c r="AC127" s="1"/>
      <c r="AD127" s="1"/>
    </row>
    <row r="128" spans="1:30" s="90" customFormat="1" ht="16.5" hidden="1" customHeight="1" x14ac:dyDescent="0.3">
      <c r="A128" s="238"/>
      <c r="B128" s="238"/>
      <c r="C128" s="239"/>
      <c r="D128" s="239"/>
      <c r="E128" s="240"/>
      <c r="F128" s="239"/>
      <c r="G128" s="230"/>
      <c r="H128" s="231"/>
      <c r="I128" s="232"/>
      <c r="J128" s="233"/>
      <c r="K128" s="236"/>
      <c r="L128" s="231"/>
      <c r="M128" s="232"/>
      <c r="N128" s="237"/>
      <c r="O128" s="91"/>
      <c r="P128" s="95"/>
      <c r="Q128" s="92"/>
      <c r="R128" s="1"/>
      <c r="S128" s="1"/>
      <c r="T128" s="1"/>
      <c r="U128" s="1"/>
      <c r="V128" s="1"/>
      <c r="W128" s="1"/>
      <c r="X128" s="1"/>
      <c r="Y128" s="1"/>
      <c r="Z128" s="1"/>
      <c r="AA128" s="1"/>
      <c r="AB128" s="1"/>
      <c r="AC128" s="1"/>
      <c r="AD128" s="1"/>
    </row>
    <row r="129" spans="1:30" s="90" customFormat="1" ht="16.5" hidden="1" customHeight="1" x14ac:dyDescent="0.3">
      <c r="A129" s="238"/>
      <c r="B129" s="238"/>
      <c r="C129" s="239"/>
      <c r="D129" s="239"/>
      <c r="E129" s="240"/>
      <c r="F129" s="239"/>
      <c r="G129" s="230"/>
      <c r="H129" s="231"/>
      <c r="I129" s="232"/>
      <c r="J129" s="233"/>
      <c r="K129" s="234"/>
      <c r="L129" s="231"/>
      <c r="M129" s="232"/>
      <c r="N129" s="237"/>
      <c r="O129" s="91"/>
      <c r="P129" s="95"/>
      <c r="Q129" s="95"/>
      <c r="R129" s="1"/>
      <c r="S129" s="1"/>
      <c r="T129" s="1"/>
      <c r="U129" s="1"/>
      <c r="V129" s="1"/>
      <c r="W129" s="1"/>
      <c r="X129" s="1"/>
      <c r="Y129" s="1"/>
      <c r="Z129" s="1"/>
      <c r="AA129" s="1"/>
      <c r="AB129" s="1"/>
      <c r="AC129" s="1"/>
      <c r="AD129" s="1"/>
    </row>
    <row r="130" spans="1:30" s="90" customFormat="1" ht="16.5" hidden="1" customHeight="1" x14ac:dyDescent="0.3">
      <c r="A130" s="238"/>
      <c r="B130" s="238"/>
      <c r="C130" s="239"/>
      <c r="D130" s="239"/>
      <c r="E130" s="240"/>
      <c r="F130" s="239"/>
      <c r="G130" s="230"/>
      <c r="H130" s="231"/>
      <c r="I130" s="232"/>
      <c r="J130" s="233"/>
      <c r="K130" s="235"/>
      <c r="L130" s="231"/>
      <c r="M130" s="232"/>
      <c r="N130" s="237"/>
      <c r="O130" s="91"/>
      <c r="P130" s="95"/>
      <c r="Q130" s="95"/>
      <c r="R130" s="1"/>
      <c r="S130" s="1"/>
      <c r="T130" s="1"/>
      <c r="U130" s="1"/>
      <c r="V130" s="1"/>
      <c r="W130" s="1"/>
      <c r="X130" s="1"/>
      <c r="Y130" s="1"/>
      <c r="Z130" s="1"/>
      <c r="AA130" s="1"/>
      <c r="AB130" s="1"/>
      <c r="AC130" s="1"/>
      <c r="AD130" s="1"/>
    </row>
    <row r="131" spans="1:30" s="90" customFormat="1" ht="16.5" hidden="1" customHeight="1" x14ac:dyDescent="0.3">
      <c r="A131" s="238"/>
      <c r="B131" s="238"/>
      <c r="C131" s="239"/>
      <c r="D131" s="239"/>
      <c r="E131" s="240"/>
      <c r="F131" s="239"/>
      <c r="G131" s="230"/>
      <c r="H131" s="231"/>
      <c r="I131" s="232"/>
      <c r="J131" s="233"/>
      <c r="K131" s="235"/>
      <c r="L131" s="231"/>
      <c r="M131" s="232"/>
      <c r="N131" s="237"/>
      <c r="O131" s="91"/>
      <c r="P131" s="93"/>
      <c r="Q131" s="95"/>
      <c r="R131" s="1"/>
      <c r="S131" s="1"/>
      <c r="T131" s="1"/>
      <c r="U131" s="1"/>
      <c r="V131" s="1"/>
      <c r="W131" s="1"/>
      <c r="X131" s="1"/>
      <c r="Y131" s="1"/>
      <c r="Z131" s="1"/>
      <c r="AA131" s="1"/>
      <c r="AB131" s="1"/>
      <c r="AC131" s="1"/>
      <c r="AD131" s="1"/>
    </row>
    <row r="132" spans="1:30" s="90" customFormat="1" ht="16.5" hidden="1" customHeight="1" x14ac:dyDescent="0.3">
      <c r="A132" s="238"/>
      <c r="B132" s="238"/>
      <c r="C132" s="239"/>
      <c r="D132" s="239"/>
      <c r="E132" s="240"/>
      <c r="F132" s="239"/>
      <c r="G132" s="230"/>
      <c r="H132" s="231"/>
      <c r="I132" s="232"/>
      <c r="J132" s="233"/>
      <c r="K132" s="235"/>
      <c r="L132" s="231"/>
      <c r="M132" s="232"/>
      <c r="N132" s="237"/>
      <c r="O132" s="91"/>
      <c r="P132" s="95"/>
      <c r="Q132" s="95"/>
      <c r="R132" s="1"/>
      <c r="S132" s="1"/>
      <c r="T132" s="1"/>
      <c r="U132" s="1"/>
      <c r="V132" s="1"/>
      <c r="W132" s="1"/>
      <c r="X132" s="1"/>
      <c r="Y132" s="1"/>
      <c r="Z132" s="1"/>
      <c r="AA132" s="1"/>
      <c r="AB132" s="1"/>
      <c r="AC132" s="1"/>
      <c r="AD132" s="1"/>
    </row>
    <row r="133" spans="1:30" s="90" customFormat="1" ht="16.5" hidden="1" customHeight="1" x14ac:dyDescent="0.3">
      <c r="A133" s="238"/>
      <c r="B133" s="238"/>
      <c r="C133" s="239"/>
      <c r="D133" s="239"/>
      <c r="E133" s="240"/>
      <c r="F133" s="239"/>
      <c r="G133" s="230"/>
      <c r="H133" s="231"/>
      <c r="I133" s="232"/>
      <c r="J133" s="233"/>
      <c r="K133" s="235"/>
      <c r="L133" s="231"/>
      <c r="M133" s="232"/>
      <c r="N133" s="237"/>
      <c r="O133" s="91"/>
      <c r="P133" s="95"/>
      <c r="Q133" s="95"/>
      <c r="R133" s="1"/>
      <c r="S133" s="1"/>
      <c r="T133" s="1"/>
      <c r="U133" s="1"/>
      <c r="V133" s="1"/>
      <c r="W133" s="1"/>
      <c r="X133" s="1"/>
      <c r="Y133" s="1"/>
      <c r="Z133" s="1"/>
      <c r="AA133" s="1"/>
      <c r="AB133" s="1"/>
      <c r="AC133" s="1"/>
      <c r="AD133" s="1"/>
    </row>
    <row r="134" spans="1:30" s="90" customFormat="1" ht="16.5" hidden="1" customHeight="1" x14ac:dyDescent="0.3">
      <c r="A134" s="238"/>
      <c r="B134" s="238"/>
      <c r="C134" s="239"/>
      <c r="D134" s="239"/>
      <c r="E134" s="240"/>
      <c r="F134" s="239"/>
      <c r="G134" s="230"/>
      <c r="H134" s="231"/>
      <c r="I134" s="232"/>
      <c r="J134" s="233"/>
      <c r="K134" s="236"/>
      <c r="L134" s="231"/>
      <c r="M134" s="232"/>
      <c r="N134" s="237"/>
      <c r="O134" s="91"/>
      <c r="P134" s="95"/>
      <c r="Q134" s="92"/>
      <c r="R134" s="1"/>
      <c r="S134" s="1"/>
      <c r="T134" s="1"/>
      <c r="U134" s="1"/>
      <c r="V134" s="1"/>
      <c r="W134" s="1"/>
      <c r="X134" s="1"/>
      <c r="Y134" s="1"/>
      <c r="Z134" s="1"/>
      <c r="AA134" s="1"/>
      <c r="AB134" s="1"/>
      <c r="AC134" s="1"/>
      <c r="AD134" s="1"/>
    </row>
    <row r="135" spans="1:30" s="90" customFormat="1" ht="79.5" hidden="1" customHeight="1" x14ac:dyDescent="0.3">
      <c r="A135" s="238"/>
      <c r="B135" s="238"/>
      <c r="C135" s="239"/>
      <c r="D135" s="239"/>
      <c r="E135" s="240"/>
      <c r="F135" s="239"/>
      <c r="G135" s="230"/>
      <c r="H135" s="231"/>
      <c r="I135" s="232"/>
      <c r="J135" s="233"/>
      <c r="K135" s="234"/>
      <c r="L135" s="231"/>
      <c r="M135" s="232"/>
      <c r="N135" s="237"/>
      <c r="O135" s="91"/>
      <c r="P135" s="95"/>
      <c r="Q135" s="95"/>
      <c r="R135" s="1"/>
      <c r="S135" s="1"/>
      <c r="T135" s="1"/>
      <c r="U135" s="1"/>
      <c r="V135" s="1"/>
      <c r="W135" s="1"/>
      <c r="X135" s="1"/>
      <c r="Y135" s="1"/>
      <c r="Z135" s="1"/>
      <c r="AA135" s="1"/>
      <c r="AB135" s="1"/>
      <c r="AC135" s="1"/>
      <c r="AD135" s="1"/>
    </row>
    <row r="136" spans="1:30" s="90" customFormat="1" ht="49.5" hidden="1" customHeight="1" x14ac:dyDescent="0.3">
      <c r="A136" s="238"/>
      <c r="B136" s="238"/>
      <c r="C136" s="239"/>
      <c r="D136" s="239"/>
      <c r="E136" s="240"/>
      <c r="F136" s="239"/>
      <c r="G136" s="230"/>
      <c r="H136" s="231"/>
      <c r="I136" s="232"/>
      <c r="J136" s="233"/>
      <c r="K136" s="235"/>
      <c r="L136" s="231"/>
      <c r="M136" s="232"/>
      <c r="N136" s="237"/>
      <c r="O136" s="91"/>
      <c r="P136" s="95"/>
      <c r="Q136" s="95"/>
      <c r="R136" s="1"/>
      <c r="S136" s="1"/>
      <c r="T136" s="1"/>
      <c r="U136" s="1"/>
      <c r="V136" s="1"/>
      <c r="W136" s="1"/>
      <c r="X136" s="1"/>
      <c r="Y136" s="1"/>
      <c r="Z136" s="1"/>
      <c r="AA136" s="1"/>
      <c r="AB136" s="1"/>
      <c r="AC136" s="1"/>
      <c r="AD136" s="1"/>
    </row>
    <row r="137" spans="1:30" s="90" customFormat="1" ht="16.5" hidden="1" customHeight="1" x14ac:dyDescent="0.3">
      <c r="A137" s="238"/>
      <c r="B137" s="238"/>
      <c r="C137" s="239"/>
      <c r="D137" s="239"/>
      <c r="E137" s="240"/>
      <c r="F137" s="239"/>
      <c r="G137" s="230"/>
      <c r="H137" s="231"/>
      <c r="I137" s="232"/>
      <c r="J137" s="233"/>
      <c r="K137" s="235"/>
      <c r="L137" s="231"/>
      <c r="M137" s="232"/>
      <c r="N137" s="237"/>
      <c r="O137" s="91"/>
      <c r="P137" s="93"/>
      <c r="Q137" s="95"/>
      <c r="R137" s="1"/>
      <c r="S137" s="1"/>
      <c r="T137" s="1"/>
      <c r="U137" s="1"/>
      <c r="V137" s="1"/>
      <c r="W137" s="1"/>
      <c r="X137" s="1"/>
      <c r="Y137" s="1"/>
      <c r="Z137" s="1"/>
      <c r="AA137" s="1"/>
      <c r="AB137" s="1"/>
      <c r="AC137" s="1"/>
      <c r="AD137" s="1"/>
    </row>
    <row r="138" spans="1:30" s="90" customFormat="1" ht="16.5" hidden="1" customHeight="1" x14ac:dyDescent="0.3">
      <c r="A138" s="238"/>
      <c r="B138" s="238"/>
      <c r="C138" s="239"/>
      <c r="D138" s="239"/>
      <c r="E138" s="240"/>
      <c r="F138" s="239"/>
      <c r="G138" s="230"/>
      <c r="H138" s="231"/>
      <c r="I138" s="232"/>
      <c r="J138" s="233"/>
      <c r="K138" s="235"/>
      <c r="L138" s="231"/>
      <c r="M138" s="232"/>
      <c r="N138" s="237"/>
      <c r="O138" s="91"/>
      <c r="P138" s="95"/>
      <c r="Q138" s="92"/>
      <c r="R138" s="1"/>
      <c r="S138" s="1"/>
      <c r="T138" s="1"/>
      <c r="U138" s="1"/>
      <c r="V138" s="1"/>
      <c r="W138" s="1"/>
      <c r="X138" s="1"/>
      <c r="Y138" s="1"/>
      <c r="Z138" s="1"/>
      <c r="AA138" s="1"/>
      <c r="AB138" s="1"/>
      <c r="AC138" s="1"/>
      <c r="AD138" s="1"/>
    </row>
    <row r="139" spans="1:30" s="90" customFormat="1" ht="16.5" hidden="1" customHeight="1" x14ac:dyDescent="0.3">
      <c r="A139" s="238"/>
      <c r="B139" s="238"/>
      <c r="C139" s="239"/>
      <c r="D139" s="239"/>
      <c r="E139" s="240"/>
      <c r="F139" s="239"/>
      <c r="G139" s="230"/>
      <c r="H139" s="231"/>
      <c r="I139" s="232"/>
      <c r="J139" s="233"/>
      <c r="K139" s="235"/>
      <c r="L139" s="231"/>
      <c r="M139" s="232"/>
      <c r="N139" s="237"/>
      <c r="O139" s="91"/>
      <c r="P139" s="95"/>
      <c r="Q139" s="92"/>
      <c r="R139" s="1"/>
      <c r="S139" s="1"/>
      <c r="T139" s="1"/>
      <c r="U139" s="1"/>
      <c r="V139" s="1"/>
      <c r="W139" s="1"/>
      <c r="X139" s="1"/>
      <c r="Y139" s="1"/>
      <c r="Z139" s="1"/>
      <c r="AA139" s="1"/>
      <c r="AB139" s="1"/>
      <c r="AC139" s="1"/>
      <c r="AD139" s="1"/>
    </row>
    <row r="140" spans="1:30" s="90" customFormat="1" ht="16.5" hidden="1" customHeight="1" x14ac:dyDescent="0.3">
      <c r="A140" s="238"/>
      <c r="B140" s="238"/>
      <c r="C140" s="239"/>
      <c r="D140" s="239"/>
      <c r="E140" s="240"/>
      <c r="F140" s="239"/>
      <c r="G140" s="230"/>
      <c r="H140" s="231"/>
      <c r="I140" s="232"/>
      <c r="J140" s="233"/>
      <c r="K140" s="236"/>
      <c r="L140" s="231"/>
      <c r="M140" s="232"/>
      <c r="N140" s="237"/>
      <c r="O140" s="91"/>
      <c r="P140" s="95"/>
      <c r="Q140" s="92"/>
      <c r="R140" s="1"/>
      <c r="S140" s="1"/>
      <c r="T140" s="1"/>
      <c r="U140" s="1"/>
      <c r="V140" s="1"/>
      <c r="W140" s="1"/>
      <c r="X140" s="1"/>
      <c r="Y140" s="1"/>
      <c r="Z140" s="1"/>
      <c r="AA140" s="1"/>
      <c r="AB140" s="1"/>
      <c r="AC140" s="1"/>
      <c r="AD140" s="1"/>
    </row>
    <row r="141" spans="1:30" s="90" customFormat="1" ht="99.75" hidden="1" customHeight="1" x14ac:dyDescent="0.3">
      <c r="A141" s="238"/>
      <c r="B141" s="238"/>
      <c r="C141" s="239"/>
      <c r="D141" s="239"/>
      <c r="E141" s="240"/>
      <c r="F141" s="239"/>
      <c r="G141" s="230"/>
      <c r="H141" s="231"/>
      <c r="I141" s="232"/>
      <c r="J141" s="233"/>
      <c r="K141" s="234"/>
      <c r="L141" s="231"/>
      <c r="M141" s="232"/>
      <c r="N141" s="237"/>
      <c r="O141" s="91"/>
      <c r="P141" s="95"/>
      <c r="Q141" s="95"/>
      <c r="R141" s="1"/>
      <c r="S141" s="1"/>
      <c r="T141" s="1"/>
      <c r="U141" s="1"/>
      <c r="V141" s="1"/>
      <c r="W141" s="1"/>
      <c r="X141" s="1"/>
      <c r="Y141" s="1"/>
      <c r="Z141" s="1"/>
      <c r="AA141" s="1"/>
      <c r="AB141" s="1"/>
      <c r="AC141" s="1"/>
      <c r="AD141" s="1"/>
    </row>
    <row r="142" spans="1:30" s="90" customFormat="1" ht="43.5" hidden="1" customHeight="1" x14ac:dyDescent="0.3">
      <c r="A142" s="238"/>
      <c r="B142" s="238"/>
      <c r="C142" s="239"/>
      <c r="D142" s="239"/>
      <c r="E142" s="240"/>
      <c r="F142" s="239"/>
      <c r="G142" s="230"/>
      <c r="H142" s="231"/>
      <c r="I142" s="232"/>
      <c r="J142" s="233"/>
      <c r="K142" s="235"/>
      <c r="L142" s="231"/>
      <c r="M142" s="232"/>
      <c r="N142" s="237"/>
      <c r="O142" s="91"/>
      <c r="P142" s="95"/>
      <c r="Q142" s="95"/>
      <c r="R142" s="1"/>
      <c r="S142" s="1"/>
      <c r="T142" s="1"/>
      <c r="U142" s="1"/>
      <c r="V142" s="1"/>
      <c r="W142" s="1"/>
      <c r="X142" s="1"/>
      <c r="Y142" s="1"/>
      <c r="Z142" s="1"/>
      <c r="AA142" s="1"/>
      <c r="AB142" s="1"/>
      <c r="AC142" s="1"/>
      <c r="AD142" s="1"/>
    </row>
    <row r="143" spans="1:30" s="90" customFormat="1" ht="16.5" hidden="1" customHeight="1" x14ac:dyDescent="0.3">
      <c r="A143" s="238"/>
      <c r="B143" s="238"/>
      <c r="C143" s="239"/>
      <c r="D143" s="239"/>
      <c r="E143" s="240"/>
      <c r="F143" s="239"/>
      <c r="G143" s="230"/>
      <c r="H143" s="231"/>
      <c r="I143" s="232"/>
      <c r="J143" s="233"/>
      <c r="K143" s="235"/>
      <c r="L143" s="231"/>
      <c r="M143" s="232"/>
      <c r="N143" s="237"/>
      <c r="O143" s="91"/>
      <c r="P143" s="93"/>
      <c r="Q143" s="95"/>
      <c r="R143" s="1"/>
      <c r="S143" s="1"/>
      <c r="T143" s="1"/>
      <c r="U143" s="1"/>
      <c r="V143" s="1"/>
      <c r="W143" s="1"/>
      <c r="X143" s="1"/>
      <c r="Y143" s="1"/>
      <c r="Z143" s="1"/>
      <c r="AA143" s="1"/>
      <c r="AB143" s="1"/>
      <c r="AC143" s="1"/>
      <c r="AD143" s="1"/>
    </row>
    <row r="144" spans="1:30" s="90" customFormat="1" ht="16.5" hidden="1" customHeight="1" x14ac:dyDescent="0.3">
      <c r="A144" s="238"/>
      <c r="B144" s="238"/>
      <c r="C144" s="239"/>
      <c r="D144" s="239"/>
      <c r="E144" s="240"/>
      <c r="F144" s="239"/>
      <c r="G144" s="230"/>
      <c r="H144" s="231"/>
      <c r="I144" s="232"/>
      <c r="J144" s="233"/>
      <c r="K144" s="235"/>
      <c r="L144" s="231"/>
      <c r="M144" s="232"/>
      <c r="N144" s="237"/>
      <c r="O144" s="91"/>
      <c r="P144" s="95"/>
      <c r="R144" s="1"/>
      <c r="S144" s="1"/>
      <c r="T144" s="1"/>
      <c r="U144" s="1"/>
      <c r="V144" s="1"/>
      <c r="W144" s="1"/>
      <c r="X144" s="1"/>
      <c r="Y144" s="1"/>
      <c r="Z144" s="1"/>
      <c r="AA144" s="1"/>
      <c r="AB144" s="1"/>
      <c r="AC144" s="1"/>
      <c r="AD144" s="1"/>
    </row>
    <row r="145" spans="1:30" s="90" customFormat="1" ht="16.5" hidden="1" customHeight="1" x14ac:dyDescent="0.3">
      <c r="A145" s="238"/>
      <c r="B145" s="238"/>
      <c r="C145" s="239"/>
      <c r="D145" s="239"/>
      <c r="E145" s="240"/>
      <c r="F145" s="239"/>
      <c r="G145" s="230"/>
      <c r="H145" s="231"/>
      <c r="I145" s="232"/>
      <c r="J145" s="233"/>
      <c r="K145" s="235"/>
      <c r="L145" s="231"/>
      <c r="M145" s="232"/>
      <c r="N145" s="237"/>
      <c r="O145" s="91"/>
      <c r="P145" s="95"/>
      <c r="Q145" s="92"/>
      <c r="R145" s="1"/>
      <c r="S145" s="1"/>
      <c r="T145" s="1"/>
      <c r="U145" s="1"/>
      <c r="V145" s="1"/>
      <c r="W145" s="1"/>
      <c r="X145" s="1"/>
      <c r="Y145" s="1"/>
      <c r="Z145" s="1"/>
      <c r="AA145" s="1"/>
      <c r="AB145" s="1"/>
      <c r="AC145" s="1"/>
      <c r="AD145" s="1"/>
    </row>
    <row r="146" spans="1:30" s="90" customFormat="1" ht="16.5" hidden="1" customHeight="1" x14ac:dyDescent="0.3">
      <c r="A146" s="238"/>
      <c r="B146" s="238"/>
      <c r="C146" s="239"/>
      <c r="D146" s="239"/>
      <c r="E146" s="240"/>
      <c r="F146" s="239"/>
      <c r="G146" s="230"/>
      <c r="H146" s="231"/>
      <c r="I146" s="232"/>
      <c r="J146" s="233"/>
      <c r="K146" s="236"/>
      <c r="L146" s="231"/>
      <c r="M146" s="232"/>
      <c r="N146" s="237"/>
      <c r="O146" s="91"/>
      <c r="P146" s="95"/>
      <c r="Q146" s="92"/>
      <c r="R146" s="1"/>
      <c r="S146" s="1"/>
      <c r="T146" s="1"/>
      <c r="U146" s="1"/>
      <c r="V146" s="1"/>
      <c r="W146" s="1"/>
      <c r="X146" s="1"/>
      <c r="Y146" s="1"/>
      <c r="Z146" s="1"/>
      <c r="AA146" s="1"/>
      <c r="AB146" s="1"/>
      <c r="AC146" s="1"/>
      <c r="AD146" s="1"/>
    </row>
    <row r="147" spans="1:30" s="90" customFormat="1" ht="72.75" hidden="1" customHeight="1" x14ac:dyDescent="0.3">
      <c r="A147" s="238"/>
      <c r="B147" s="238"/>
      <c r="C147" s="239"/>
      <c r="D147" s="239"/>
      <c r="E147" s="240"/>
      <c r="F147" s="239"/>
      <c r="G147" s="230"/>
      <c r="H147" s="231"/>
      <c r="I147" s="232"/>
      <c r="J147" s="233"/>
      <c r="K147" s="234"/>
      <c r="L147" s="231"/>
      <c r="M147" s="232"/>
      <c r="N147" s="237"/>
      <c r="O147" s="91"/>
      <c r="P147" s="95"/>
      <c r="Q147" s="95"/>
      <c r="R147" s="1"/>
      <c r="S147" s="1"/>
      <c r="T147" s="1"/>
      <c r="U147" s="1"/>
      <c r="V147" s="1"/>
      <c r="W147" s="1"/>
      <c r="X147" s="1"/>
      <c r="Y147" s="1"/>
      <c r="Z147" s="1"/>
      <c r="AA147" s="1"/>
      <c r="AB147" s="1"/>
      <c r="AC147" s="1"/>
      <c r="AD147" s="1"/>
    </row>
    <row r="148" spans="1:30" s="90" customFormat="1" ht="16.5" hidden="1" customHeight="1" x14ac:dyDescent="0.3">
      <c r="A148" s="238"/>
      <c r="B148" s="238"/>
      <c r="C148" s="239"/>
      <c r="D148" s="239"/>
      <c r="E148" s="240"/>
      <c r="F148" s="239"/>
      <c r="G148" s="230"/>
      <c r="H148" s="231"/>
      <c r="I148" s="232"/>
      <c r="J148" s="233"/>
      <c r="K148" s="235"/>
      <c r="L148" s="231"/>
      <c r="M148" s="232"/>
      <c r="N148" s="237"/>
      <c r="O148" s="91"/>
      <c r="P148" s="95"/>
      <c r="Q148" s="92"/>
      <c r="R148" s="1"/>
      <c r="S148" s="1"/>
      <c r="T148" s="1"/>
      <c r="U148" s="1"/>
      <c r="V148" s="1"/>
      <c r="W148" s="1"/>
      <c r="X148" s="1"/>
      <c r="Y148" s="1"/>
      <c r="Z148" s="1"/>
      <c r="AA148" s="1"/>
      <c r="AB148" s="1"/>
      <c r="AC148" s="1"/>
      <c r="AD148" s="1"/>
    </row>
    <row r="149" spans="1:30" s="90" customFormat="1" ht="16.5" hidden="1" customHeight="1" x14ac:dyDescent="0.3">
      <c r="A149" s="238"/>
      <c r="B149" s="238"/>
      <c r="C149" s="239"/>
      <c r="D149" s="239"/>
      <c r="E149" s="240"/>
      <c r="F149" s="239"/>
      <c r="G149" s="230"/>
      <c r="H149" s="231"/>
      <c r="I149" s="232"/>
      <c r="J149" s="233"/>
      <c r="K149" s="235"/>
      <c r="L149" s="231"/>
      <c r="M149" s="232"/>
      <c r="N149" s="237"/>
      <c r="O149" s="91"/>
      <c r="P149" s="93"/>
      <c r="Q149" s="92"/>
      <c r="R149" s="1"/>
      <c r="S149" s="1"/>
      <c r="T149" s="1"/>
      <c r="U149" s="1"/>
      <c r="V149" s="1"/>
      <c r="W149" s="1"/>
      <c r="X149" s="1"/>
      <c r="Y149" s="1"/>
      <c r="Z149" s="1"/>
      <c r="AA149" s="1"/>
      <c r="AB149" s="1"/>
      <c r="AC149" s="1"/>
      <c r="AD149" s="1"/>
    </row>
    <row r="150" spans="1:30" s="90" customFormat="1" ht="16.5" hidden="1" customHeight="1" x14ac:dyDescent="0.3">
      <c r="A150" s="238"/>
      <c r="B150" s="238"/>
      <c r="C150" s="239"/>
      <c r="D150" s="239"/>
      <c r="E150" s="240"/>
      <c r="F150" s="239"/>
      <c r="G150" s="230"/>
      <c r="H150" s="231"/>
      <c r="I150" s="232"/>
      <c r="J150" s="233"/>
      <c r="K150" s="235"/>
      <c r="L150" s="231"/>
      <c r="M150" s="232"/>
      <c r="N150" s="237"/>
      <c r="O150" s="91"/>
      <c r="P150" s="95"/>
      <c r="Q150" s="92"/>
      <c r="R150" s="1"/>
      <c r="S150" s="1"/>
      <c r="T150" s="1"/>
      <c r="U150" s="1"/>
      <c r="V150" s="1"/>
      <c r="W150" s="1"/>
      <c r="X150" s="1"/>
      <c r="Y150" s="1"/>
      <c r="Z150" s="1"/>
      <c r="AA150" s="1"/>
      <c r="AB150" s="1"/>
      <c r="AC150" s="1"/>
      <c r="AD150" s="1"/>
    </row>
    <row r="151" spans="1:30" s="90" customFormat="1" ht="16.5" hidden="1" customHeight="1" x14ac:dyDescent="0.3">
      <c r="A151" s="238"/>
      <c r="B151" s="238"/>
      <c r="C151" s="239"/>
      <c r="D151" s="239"/>
      <c r="E151" s="240"/>
      <c r="F151" s="239"/>
      <c r="G151" s="230"/>
      <c r="H151" s="231"/>
      <c r="I151" s="232"/>
      <c r="J151" s="233"/>
      <c r="K151" s="235"/>
      <c r="L151" s="231"/>
      <c r="M151" s="232"/>
      <c r="N151" s="237"/>
      <c r="O151" s="91"/>
      <c r="P151" s="95"/>
      <c r="Q151" s="92"/>
      <c r="R151" s="1"/>
      <c r="S151" s="1"/>
      <c r="T151" s="1"/>
      <c r="U151" s="1"/>
      <c r="V151" s="1"/>
      <c r="W151" s="1"/>
      <c r="X151" s="1"/>
      <c r="Y151" s="1"/>
      <c r="Z151" s="1"/>
      <c r="AA151" s="1"/>
      <c r="AB151" s="1"/>
      <c r="AC151" s="1"/>
      <c r="AD151" s="1"/>
    </row>
    <row r="152" spans="1:30" s="90" customFormat="1" ht="78" hidden="1" customHeight="1" x14ac:dyDescent="0.3">
      <c r="A152" s="238"/>
      <c r="B152" s="238"/>
      <c r="C152" s="239"/>
      <c r="D152" s="239"/>
      <c r="E152" s="240"/>
      <c r="F152" s="239"/>
      <c r="G152" s="230"/>
      <c r="H152" s="231"/>
      <c r="I152" s="232"/>
      <c r="J152" s="233"/>
      <c r="K152" s="236"/>
      <c r="L152" s="231"/>
      <c r="M152" s="232"/>
      <c r="N152" s="237"/>
      <c r="O152" s="91"/>
      <c r="P152" s="95"/>
      <c r="Q152" s="92"/>
      <c r="R152" s="1"/>
      <c r="S152" s="1"/>
      <c r="T152" s="1"/>
      <c r="U152" s="1"/>
      <c r="V152" s="1"/>
      <c r="W152" s="1"/>
      <c r="X152" s="1"/>
      <c r="Y152" s="1"/>
      <c r="Z152" s="1"/>
      <c r="AA152" s="1"/>
      <c r="AB152" s="1"/>
      <c r="AC152" s="1"/>
      <c r="AD152" s="1"/>
    </row>
    <row r="153" spans="1:30" s="90" customFormat="1" ht="16.5" hidden="1" customHeight="1" x14ac:dyDescent="0.3">
      <c r="A153" s="238"/>
      <c r="B153" s="238"/>
      <c r="C153" s="239"/>
      <c r="D153" s="239"/>
      <c r="E153" s="240"/>
      <c r="F153" s="239"/>
      <c r="G153" s="230"/>
      <c r="H153" s="231"/>
      <c r="I153" s="232"/>
      <c r="J153" s="233"/>
      <c r="K153" s="234"/>
      <c r="L153" s="231"/>
      <c r="M153" s="232"/>
      <c r="N153" s="237"/>
      <c r="O153" s="91"/>
      <c r="P153" s="95"/>
      <c r="Q153" s="95"/>
      <c r="R153" s="1"/>
      <c r="S153" s="1"/>
      <c r="T153" s="1"/>
      <c r="U153" s="1"/>
      <c r="V153" s="1"/>
      <c r="W153" s="1"/>
      <c r="X153" s="1"/>
      <c r="Y153" s="1"/>
      <c r="Z153" s="1"/>
      <c r="AA153" s="1"/>
      <c r="AB153" s="1"/>
      <c r="AC153" s="1"/>
      <c r="AD153" s="1"/>
    </row>
    <row r="154" spans="1:30" s="90" customFormat="1" ht="16.5" hidden="1" customHeight="1" x14ac:dyDescent="0.3">
      <c r="A154" s="238"/>
      <c r="B154" s="238"/>
      <c r="C154" s="239"/>
      <c r="D154" s="239"/>
      <c r="E154" s="240"/>
      <c r="F154" s="239"/>
      <c r="G154" s="230"/>
      <c r="H154" s="231"/>
      <c r="I154" s="232"/>
      <c r="J154" s="233"/>
      <c r="K154" s="235"/>
      <c r="L154" s="231"/>
      <c r="M154" s="232"/>
      <c r="N154" s="237"/>
      <c r="O154" s="91"/>
      <c r="P154" s="95"/>
      <c r="Q154" s="92"/>
      <c r="R154" s="1"/>
      <c r="S154" s="1"/>
      <c r="T154" s="1"/>
      <c r="U154" s="1"/>
      <c r="V154" s="1"/>
      <c r="W154" s="1"/>
      <c r="X154" s="1"/>
      <c r="Y154" s="1"/>
      <c r="Z154" s="1"/>
      <c r="AA154" s="1"/>
      <c r="AB154" s="1"/>
      <c r="AC154" s="1"/>
      <c r="AD154" s="1"/>
    </row>
    <row r="155" spans="1:30" s="90" customFormat="1" ht="16.5" hidden="1" customHeight="1" x14ac:dyDescent="0.3">
      <c r="A155" s="238"/>
      <c r="B155" s="238"/>
      <c r="C155" s="239"/>
      <c r="D155" s="239"/>
      <c r="E155" s="240"/>
      <c r="F155" s="239"/>
      <c r="G155" s="230"/>
      <c r="H155" s="231"/>
      <c r="I155" s="232"/>
      <c r="J155" s="233"/>
      <c r="K155" s="235"/>
      <c r="L155" s="231"/>
      <c r="M155" s="232"/>
      <c r="N155" s="237"/>
      <c r="O155" s="91"/>
      <c r="P155" s="93"/>
      <c r="Q155" s="92"/>
      <c r="R155" s="1"/>
      <c r="S155" s="1"/>
      <c r="T155" s="1"/>
      <c r="U155" s="1"/>
      <c r="V155" s="1"/>
      <c r="W155" s="1"/>
      <c r="X155" s="1"/>
      <c r="Y155" s="1"/>
      <c r="Z155" s="1"/>
      <c r="AA155" s="1"/>
      <c r="AB155" s="1"/>
      <c r="AC155" s="1"/>
      <c r="AD155" s="1"/>
    </row>
    <row r="156" spans="1:30" s="90" customFormat="1" ht="16.5" hidden="1" customHeight="1" x14ac:dyDescent="0.3">
      <c r="A156" s="238"/>
      <c r="B156" s="238"/>
      <c r="C156" s="239"/>
      <c r="D156" s="239"/>
      <c r="E156" s="240"/>
      <c r="F156" s="239"/>
      <c r="G156" s="230"/>
      <c r="H156" s="231"/>
      <c r="I156" s="232"/>
      <c r="J156" s="233"/>
      <c r="K156" s="235"/>
      <c r="L156" s="231"/>
      <c r="M156" s="232"/>
      <c r="N156" s="237"/>
      <c r="O156" s="91"/>
      <c r="P156" s="95"/>
      <c r="Q156" s="92"/>
      <c r="R156" s="1"/>
      <c r="S156" s="1"/>
      <c r="T156" s="1"/>
      <c r="U156" s="1"/>
      <c r="V156" s="1"/>
      <c r="W156" s="1"/>
      <c r="X156" s="1"/>
      <c r="Y156" s="1"/>
      <c r="Z156" s="1"/>
      <c r="AA156" s="1"/>
      <c r="AB156" s="1"/>
      <c r="AC156" s="1"/>
      <c r="AD156" s="1"/>
    </row>
    <row r="157" spans="1:30" s="90" customFormat="1" ht="16.5" hidden="1" customHeight="1" x14ac:dyDescent="0.3">
      <c r="A157" s="238"/>
      <c r="B157" s="238"/>
      <c r="C157" s="239"/>
      <c r="D157" s="239"/>
      <c r="E157" s="240"/>
      <c r="F157" s="239"/>
      <c r="G157" s="230"/>
      <c r="H157" s="231"/>
      <c r="I157" s="232"/>
      <c r="J157" s="233"/>
      <c r="K157" s="235"/>
      <c r="L157" s="231"/>
      <c r="M157" s="232"/>
      <c r="N157" s="237"/>
      <c r="O157" s="91"/>
      <c r="P157" s="95"/>
      <c r="Q157" s="92"/>
      <c r="R157" s="1"/>
      <c r="S157" s="1"/>
      <c r="T157" s="1"/>
      <c r="U157" s="1"/>
      <c r="V157" s="1"/>
      <c r="W157" s="1"/>
      <c r="X157" s="1"/>
      <c r="Y157" s="1"/>
      <c r="Z157" s="1"/>
      <c r="AA157" s="1"/>
      <c r="AB157" s="1"/>
      <c r="AC157" s="1"/>
      <c r="AD157" s="1"/>
    </row>
    <row r="158" spans="1:30" s="90" customFormat="1" ht="16.5" hidden="1" customHeight="1" x14ac:dyDescent="0.3">
      <c r="A158" s="238"/>
      <c r="B158" s="238"/>
      <c r="C158" s="239"/>
      <c r="D158" s="239"/>
      <c r="E158" s="240"/>
      <c r="F158" s="239"/>
      <c r="G158" s="230"/>
      <c r="H158" s="231"/>
      <c r="I158" s="232"/>
      <c r="J158" s="233"/>
      <c r="K158" s="236"/>
      <c r="L158" s="231"/>
      <c r="M158" s="232"/>
      <c r="N158" s="237"/>
      <c r="O158" s="91"/>
      <c r="P158" s="95"/>
      <c r="Q158" s="92"/>
      <c r="R158" s="1"/>
      <c r="S158" s="1"/>
      <c r="T158" s="1"/>
      <c r="U158" s="1"/>
      <c r="V158" s="1"/>
      <c r="W158" s="1"/>
      <c r="X158" s="1"/>
      <c r="Y158" s="1"/>
      <c r="Z158" s="1"/>
      <c r="AA158" s="1"/>
      <c r="AB158" s="1"/>
      <c r="AC158" s="1"/>
      <c r="AD158" s="1"/>
    </row>
    <row r="159" spans="1:30" s="90" customFormat="1" ht="50.25" hidden="1" customHeight="1" x14ac:dyDescent="0.3">
      <c r="A159" s="238"/>
      <c r="B159" s="238"/>
      <c r="C159" s="239"/>
      <c r="D159" s="239"/>
      <c r="E159" s="240"/>
      <c r="F159" s="239"/>
      <c r="G159" s="230"/>
      <c r="H159" s="231"/>
      <c r="I159" s="232"/>
      <c r="J159" s="233"/>
      <c r="K159" s="234"/>
      <c r="L159" s="231"/>
      <c r="M159" s="232"/>
      <c r="N159" s="237"/>
      <c r="O159" s="91"/>
      <c r="P159" s="95"/>
      <c r="Q159" s="95"/>
      <c r="R159" s="1"/>
      <c r="S159" s="1"/>
      <c r="T159" s="1"/>
      <c r="U159" s="1"/>
      <c r="V159" s="1"/>
      <c r="W159" s="1"/>
      <c r="X159" s="1"/>
      <c r="Y159" s="1"/>
      <c r="Z159" s="1"/>
      <c r="AA159" s="1"/>
      <c r="AB159" s="1"/>
      <c r="AC159" s="1"/>
      <c r="AD159" s="1"/>
    </row>
    <row r="160" spans="1:30" s="90" customFormat="1" ht="16.5" hidden="1" customHeight="1" x14ac:dyDescent="0.3">
      <c r="A160" s="238"/>
      <c r="B160" s="238"/>
      <c r="C160" s="239"/>
      <c r="D160" s="239"/>
      <c r="E160" s="240"/>
      <c r="F160" s="239"/>
      <c r="G160" s="230"/>
      <c r="H160" s="231"/>
      <c r="I160" s="232"/>
      <c r="J160" s="233"/>
      <c r="K160" s="235"/>
      <c r="L160" s="231"/>
      <c r="M160" s="232"/>
      <c r="N160" s="237"/>
      <c r="O160" s="91"/>
      <c r="P160" s="95"/>
      <c r="Q160" s="92"/>
      <c r="R160" s="1"/>
      <c r="S160" s="1"/>
      <c r="T160" s="1"/>
      <c r="U160" s="1"/>
      <c r="V160" s="1"/>
      <c r="W160" s="1"/>
      <c r="X160" s="1"/>
      <c r="Y160" s="1"/>
      <c r="Z160" s="1"/>
      <c r="AA160" s="1"/>
      <c r="AB160" s="1"/>
      <c r="AC160" s="1"/>
      <c r="AD160" s="1"/>
    </row>
    <row r="161" spans="1:30" s="90" customFormat="1" ht="16.5" hidden="1" customHeight="1" x14ac:dyDescent="0.3">
      <c r="A161" s="238"/>
      <c r="B161" s="238"/>
      <c r="C161" s="239"/>
      <c r="D161" s="239"/>
      <c r="E161" s="240"/>
      <c r="F161" s="239"/>
      <c r="G161" s="230"/>
      <c r="H161" s="231"/>
      <c r="I161" s="232"/>
      <c r="J161" s="233"/>
      <c r="K161" s="235"/>
      <c r="L161" s="231"/>
      <c r="M161" s="232"/>
      <c r="N161" s="237"/>
      <c r="O161" s="91"/>
      <c r="P161" s="93"/>
      <c r="Q161" s="92"/>
      <c r="R161" s="1"/>
      <c r="S161" s="1"/>
      <c r="T161" s="1"/>
      <c r="U161" s="1"/>
      <c r="V161" s="1"/>
      <c r="W161" s="1"/>
      <c r="X161" s="1"/>
      <c r="Y161" s="1"/>
      <c r="Z161" s="1"/>
      <c r="AA161" s="1"/>
      <c r="AB161" s="1"/>
      <c r="AC161" s="1"/>
      <c r="AD161" s="1"/>
    </row>
    <row r="162" spans="1:30" s="90" customFormat="1" ht="16.5" hidden="1" customHeight="1" x14ac:dyDescent="0.3">
      <c r="A162" s="238"/>
      <c r="B162" s="238"/>
      <c r="C162" s="239"/>
      <c r="D162" s="239"/>
      <c r="E162" s="240"/>
      <c r="F162" s="239"/>
      <c r="G162" s="230"/>
      <c r="H162" s="231"/>
      <c r="I162" s="232"/>
      <c r="J162" s="233"/>
      <c r="K162" s="235"/>
      <c r="L162" s="231"/>
      <c r="M162" s="232"/>
      <c r="N162" s="237"/>
      <c r="O162" s="91"/>
      <c r="P162" s="95"/>
      <c r="Q162" s="92"/>
      <c r="R162" s="1"/>
      <c r="S162" s="1"/>
      <c r="T162" s="1"/>
      <c r="U162" s="1"/>
      <c r="V162" s="1"/>
      <c r="W162" s="1"/>
      <c r="X162" s="1"/>
      <c r="Y162" s="1"/>
      <c r="Z162" s="1"/>
      <c r="AA162" s="1"/>
      <c r="AB162" s="1"/>
      <c r="AC162" s="1"/>
      <c r="AD162" s="1"/>
    </row>
    <row r="163" spans="1:30" s="90" customFormat="1" ht="16.5" hidden="1" customHeight="1" x14ac:dyDescent="0.3">
      <c r="A163" s="238"/>
      <c r="B163" s="238"/>
      <c r="C163" s="239"/>
      <c r="D163" s="239"/>
      <c r="E163" s="240"/>
      <c r="F163" s="239"/>
      <c r="G163" s="230"/>
      <c r="H163" s="231"/>
      <c r="I163" s="232"/>
      <c r="J163" s="233"/>
      <c r="K163" s="235"/>
      <c r="L163" s="231"/>
      <c r="M163" s="232"/>
      <c r="N163" s="237"/>
      <c r="O163" s="91"/>
      <c r="P163" s="95"/>
      <c r="Q163" s="92"/>
      <c r="R163" s="1"/>
      <c r="S163" s="1"/>
      <c r="T163" s="1"/>
      <c r="U163" s="1"/>
      <c r="V163" s="1"/>
      <c r="W163" s="1"/>
      <c r="X163" s="1"/>
      <c r="Y163" s="1"/>
      <c r="Z163" s="1"/>
      <c r="AA163" s="1"/>
      <c r="AB163" s="1"/>
      <c r="AC163" s="1"/>
      <c r="AD163" s="1"/>
    </row>
    <row r="164" spans="1:30" s="90" customFormat="1" ht="16.5" hidden="1" customHeight="1" x14ac:dyDescent="0.3">
      <c r="A164" s="238"/>
      <c r="B164" s="238"/>
      <c r="C164" s="239"/>
      <c r="D164" s="239"/>
      <c r="E164" s="240"/>
      <c r="F164" s="239"/>
      <c r="G164" s="230"/>
      <c r="H164" s="231"/>
      <c r="I164" s="232"/>
      <c r="J164" s="233"/>
      <c r="K164" s="236"/>
      <c r="L164" s="231"/>
      <c r="M164" s="232"/>
      <c r="N164" s="237"/>
      <c r="O164" s="91"/>
      <c r="P164" s="95"/>
      <c r="Q164" s="92"/>
      <c r="R164" s="1"/>
      <c r="S164" s="1"/>
      <c r="T164" s="1"/>
      <c r="U164" s="1"/>
      <c r="V164" s="1"/>
      <c r="W164" s="1"/>
      <c r="X164" s="1"/>
      <c r="Y164" s="1"/>
      <c r="Z164" s="1"/>
      <c r="AA164" s="1"/>
      <c r="AB164" s="1"/>
      <c r="AC164" s="1"/>
      <c r="AD164" s="1"/>
    </row>
    <row r="165" spans="1:30" s="90" customFormat="1" ht="77.25" hidden="1" customHeight="1" x14ac:dyDescent="0.3">
      <c r="A165" s="238"/>
      <c r="B165" s="238"/>
      <c r="C165" s="239"/>
      <c r="D165" s="239"/>
      <c r="E165" s="240"/>
      <c r="F165" s="239"/>
      <c r="G165" s="230"/>
      <c r="H165" s="231"/>
      <c r="I165" s="232"/>
      <c r="J165" s="233"/>
      <c r="K165" s="234"/>
      <c r="L165" s="231"/>
      <c r="M165" s="232"/>
      <c r="N165" s="237"/>
      <c r="O165" s="91"/>
      <c r="P165" s="95"/>
      <c r="Q165" s="95"/>
      <c r="R165" s="1"/>
      <c r="S165" s="1"/>
      <c r="T165" s="1"/>
      <c r="U165" s="1"/>
      <c r="V165" s="1"/>
      <c r="W165" s="1"/>
      <c r="X165" s="1"/>
      <c r="Y165" s="1"/>
      <c r="Z165" s="1"/>
      <c r="AA165" s="1"/>
      <c r="AB165" s="1"/>
      <c r="AC165" s="1"/>
      <c r="AD165" s="1"/>
    </row>
    <row r="166" spans="1:30" s="90" customFormat="1" ht="16.5" hidden="1" customHeight="1" x14ac:dyDescent="0.3">
      <c r="A166" s="238"/>
      <c r="B166" s="238"/>
      <c r="C166" s="239"/>
      <c r="D166" s="239"/>
      <c r="E166" s="240"/>
      <c r="F166" s="239"/>
      <c r="G166" s="230"/>
      <c r="H166" s="231"/>
      <c r="I166" s="232"/>
      <c r="J166" s="233"/>
      <c r="K166" s="235"/>
      <c r="L166" s="231"/>
      <c r="M166" s="232"/>
      <c r="N166" s="237"/>
      <c r="O166" s="91"/>
      <c r="P166" s="95"/>
      <c r="Q166" s="92"/>
      <c r="R166" s="1"/>
      <c r="S166" s="1"/>
      <c r="T166" s="1"/>
      <c r="U166" s="1"/>
      <c r="V166" s="1"/>
      <c r="W166" s="1"/>
      <c r="X166" s="1"/>
      <c r="Y166" s="1"/>
      <c r="Z166" s="1"/>
      <c r="AA166" s="1"/>
      <c r="AB166" s="1"/>
      <c r="AC166" s="1"/>
      <c r="AD166" s="1"/>
    </row>
    <row r="167" spans="1:30" s="90" customFormat="1" ht="16.5" hidden="1" customHeight="1" x14ac:dyDescent="0.3">
      <c r="A167" s="238"/>
      <c r="B167" s="238"/>
      <c r="C167" s="239"/>
      <c r="D167" s="239"/>
      <c r="E167" s="240"/>
      <c r="F167" s="239"/>
      <c r="G167" s="230"/>
      <c r="H167" s="231"/>
      <c r="I167" s="232"/>
      <c r="J167" s="233"/>
      <c r="K167" s="235"/>
      <c r="L167" s="231"/>
      <c r="M167" s="232"/>
      <c r="N167" s="237"/>
      <c r="O167" s="91"/>
      <c r="P167" s="93"/>
      <c r="Q167" s="92"/>
      <c r="R167" s="1"/>
      <c r="S167" s="1"/>
      <c r="T167" s="1"/>
      <c r="U167" s="1"/>
      <c r="V167" s="1"/>
      <c r="W167" s="1"/>
      <c r="X167" s="1"/>
      <c r="Y167" s="1"/>
      <c r="Z167" s="1"/>
      <c r="AA167" s="1"/>
      <c r="AB167" s="1"/>
      <c r="AC167" s="1"/>
      <c r="AD167" s="1"/>
    </row>
    <row r="168" spans="1:30" s="90" customFormat="1" ht="16.5" hidden="1" customHeight="1" x14ac:dyDescent="0.3">
      <c r="A168" s="238"/>
      <c r="B168" s="238"/>
      <c r="C168" s="239"/>
      <c r="D168" s="239"/>
      <c r="E168" s="240"/>
      <c r="F168" s="239"/>
      <c r="G168" s="230"/>
      <c r="H168" s="231"/>
      <c r="I168" s="232"/>
      <c r="J168" s="233"/>
      <c r="K168" s="235"/>
      <c r="L168" s="231"/>
      <c r="M168" s="232"/>
      <c r="N168" s="237"/>
      <c r="O168" s="91"/>
      <c r="P168" s="95"/>
      <c r="Q168" s="92"/>
      <c r="R168" s="1"/>
      <c r="S168" s="1"/>
      <c r="T168" s="1"/>
      <c r="U168" s="1"/>
      <c r="V168" s="1"/>
      <c r="W168" s="1"/>
      <c r="X168" s="1"/>
      <c r="Y168" s="1"/>
      <c r="Z168" s="1"/>
      <c r="AA168" s="1"/>
      <c r="AB168" s="1"/>
      <c r="AC168" s="1"/>
      <c r="AD168" s="1"/>
    </row>
    <row r="169" spans="1:30" s="90" customFormat="1" ht="16.5" hidden="1" customHeight="1" x14ac:dyDescent="0.3">
      <c r="A169" s="238"/>
      <c r="B169" s="238"/>
      <c r="C169" s="239"/>
      <c r="D169" s="239"/>
      <c r="E169" s="240"/>
      <c r="F169" s="239"/>
      <c r="G169" s="230"/>
      <c r="H169" s="231"/>
      <c r="I169" s="232"/>
      <c r="J169" s="233"/>
      <c r="K169" s="235"/>
      <c r="L169" s="231"/>
      <c r="M169" s="232"/>
      <c r="N169" s="237"/>
      <c r="O169" s="91"/>
      <c r="P169" s="95"/>
      <c r="Q169" s="92"/>
      <c r="R169" s="1"/>
      <c r="S169" s="1"/>
      <c r="T169" s="1"/>
      <c r="U169" s="1"/>
      <c r="V169" s="1"/>
      <c r="W169" s="1"/>
      <c r="X169" s="1"/>
      <c r="Y169" s="1"/>
      <c r="Z169" s="1"/>
      <c r="AA169" s="1"/>
      <c r="AB169" s="1"/>
      <c r="AC169" s="1"/>
      <c r="AD169" s="1"/>
    </row>
    <row r="170" spans="1:30" s="90" customFormat="1" ht="16.5" hidden="1" customHeight="1" x14ac:dyDescent="0.3">
      <c r="A170" s="238"/>
      <c r="B170" s="238"/>
      <c r="C170" s="239"/>
      <c r="D170" s="239"/>
      <c r="E170" s="240"/>
      <c r="F170" s="239"/>
      <c r="G170" s="230"/>
      <c r="H170" s="231"/>
      <c r="I170" s="232"/>
      <c r="J170" s="233"/>
      <c r="K170" s="236"/>
      <c r="L170" s="231"/>
      <c r="M170" s="232"/>
      <c r="N170" s="237"/>
      <c r="O170" s="91"/>
      <c r="P170" s="95"/>
      <c r="Q170" s="92"/>
      <c r="R170" s="1"/>
      <c r="S170" s="1"/>
      <c r="T170" s="1"/>
      <c r="U170" s="1"/>
      <c r="V170" s="1"/>
      <c r="W170" s="1"/>
      <c r="X170" s="1"/>
      <c r="Y170" s="1"/>
      <c r="Z170" s="1"/>
      <c r="AA170" s="1"/>
      <c r="AB170" s="1"/>
      <c r="AC170" s="1"/>
      <c r="AD170" s="1"/>
    </row>
    <row r="171" spans="1:30" s="90" customFormat="1" ht="16.5" hidden="1" customHeight="1" x14ac:dyDescent="0.3">
      <c r="A171" s="238"/>
      <c r="B171" s="238"/>
      <c r="C171" s="239"/>
      <c r="D171" s="239"/>
      <c r="E171" s="240"/>
      <c r="F171" s="239"/>
      <c r="G171" s="230"/>
      <c r="H171" s="231"/>
      <c r="I171" s="232"/>
      <c r="J171" s="233"/>
      <c r="K171" s="234"/>
      <c r="L171" s="231"/>
      <c r="M171" s="232"/>
      <c r="N171" s="237"/>
      <c r="O171" s="91"/>
      <c r="P171" s="95"/>
      <c r="Q171" s="92"/>
      <c r="R171" s="1"/>
      <c r="S171" s="1"/>
      <c r="T171" s="1"/>
      <c r="U171" s="1"/>
      <c r="V171" s="1"/>
      <c r="W171" s="1"/>
      <c r="X171" s="1"/>
      <c r="Y171" s="1"/>
      <c r="Z171" s="1"/>
      <c r="AA171" s="1"/>
      <c r="AB171" s="1"/>
      <c r="AC171" s="1"/>
      <c r="AD171" s="1"/>
    </row>
    <row r="172" spans="1:30" s="90" customFormat="1" ht="111" hidden="1" customHeight="1" x14ac:dyDescent="0.3">
      <c r="A172" s="238"/>
      <c r="B172" s="238"/>
      <c r="C172" s="239"/>
      <c r="D172" s="239"/>
      <c r="E172" s="240"/>
      <c r="F172" s="239"/>
      <c r="G172" s="230"/>
      <c r="H172" s="231"/>
      <c r="I172" s="232"/>
      <c r="J172" s="233"/>
      <c r="K172" s="235"/>
      <c r="L172" s="231"/>
      <c r="M172" s="232"/>
      <c r="N172" s="237"/>
      <c r="O172" s="91"/>
      <c r="P172" s="95"/>
      <c r="Q172" s="92"/>
      <c r="R172" s="1"/>
      <c r="S172" s="1"/>
      <c r="T172" s="1"/>
      <c r="U172" s="1"/>
      <c r="V172" s="1"/>
      <c r="W172" s="1"/>
      <c r="X172" s="1"/>
      <c r="Y172" s="1"/>
      <c r="Z172" s="1"/>
      <c r="AA172" s="1"/>
      <c r="AB172" s="1"/>
      <c r="AC172" s="1"/>
      <c r="AD172" s="1"/>
    </row>
    <row r="173" spans="1:30" s="90" customFormat="1" ht="134.25" hidden="1" customHeight="1" x14ac:dyDescent="0.3">
      <c r="A173" s="238"/>
      <c r="B173" s="238"/>
      <c r="C173" s="239"/>
      <c r="D173" s="239"/>
      <c r="E173" s="240"/>
      <c r="F173" s="239"/>
      <c r="G173" s="230"/>
      <c r="H173" s="231"/>
      <c r="I173" s="232"/>
      <c r="J173" s="233"/>
      <c r="K173" s="235"/>
      <c r="L173" s="231"/>
      <c r="M173" s="232"/>
      <c r="N173" s="237"/>
      <c r="O173" s="91"/>
      <c r="P173" s="95"/>
      <c r="Q173" s="92"/>
      <c r="R173" s="1"/>
      <c r="S173" s="1"/>
      <c r="T173" s="1"/>
      <c r="U173" s="1"/>
      <c r="V173" s="1"/>
      <c r="W173" s="1"/>
      <c r="X173" s="1"/>
      <c r="Y173" s="1"/>
      <c r="Z173" s="1"/>
      <c r="AA173" s="1"/>
      <c r="AB173" s="1"/>
      <c r="AC173" s="1"/>
      <c r="AD173" s="1"/>
    </row>
    <row r="174" spans="1:30" s="90" customFormat="1" ht="16.5" hidden="1" customHeight="1" x14ac:dyDescent="0.3">
      <c r="A174" s="238"/>
      <c r="B174" s="238"/>
      <c r="C174" s="239"/>
      <c r="D174" s="239"/>
      <c r="E174" s="240"/>
      <c r="F174" s="239"/>
      <c r="G174" s="230"/>
      <c r="H174" s="231"/>
      <c r="I174" s="232"/>
      <c r="J174" s="233"/>
      <c r="K174" s="235"/>
      <c r="L174" s="231"/>
      <c r="M174" s="232"/>
      <c r="N174" s="237"/>
      <c r="O174" s="91"/>
      <c r="P174" s="95"/>
      <c r="Q174" s="92"/>
      <c r="R174" s="1"/>
      <c r="S174" s="1"/>
      <c r="T174" s="1"/>
      <c r="U174" s="1"/>
      <c r="V174" s="1"/>
      <c r="W174" s="1"/>
      <c r="X174" s="1"/>
      <c r="Y174" s="1"/>
      <c r="Z174" s="1"/>
      <c r="AA174" s="1"/>
      <c r="AB174" s="1"/>
      <c r="AC174" s="1"/>
      <c r="AD174" s="1"/>
    </row>
    <row r="175" spans="1:30" s="90" customFormat="1" ht="16.5" hidden="1" customHeight="1" x14ac:dyDescent="0.3">
      <c r="A175" s="238"/>
      <c r="B175" s="238"/>
      <c r="C175" s="239"/>
      <c r="D175" s="239"/>
      <c r="E175" s="240"/>
      <c r="F175" s="239"/>
      <c r="G175" s="230"/>
      <c r="H175" s="231"/>
      <c r="I175" s="232"/>
      <c r="J175" s="233"/>
      <c r="K175" s="235"/>
      <c r="L175" s="231"/>
      <c r="M175" s="232"/>
      <c r="N175" s="237"/>
      <c r="O175" s="91"/>
      <c r="P175" s="99"/>
      <c r="Q175" s="100"/>
      <c r="R175" s="1"/>
      <c r="S175" s="1"/>
      <c r="T175" s="1"/>
      <c r="U175" s="1"/>
      <c r="V175" s="1"/>
      <c r="W175" s="1"/>
      <c r="X175" s="1"/>
      <c r="Y175" s="1"/>
      <c r="Z175" s="1"/>
      <c r="AA175" s="1"/>
      <c r="AB175" s="1"/>
      <c r="AC175" s="1"/>
      <c r="AD175" s="1"/>
    </row>
    <row r="176" spans="1:30" s="90" customFormat="1" ht="16.5" hidden="1" customHeight="1" x14ac:dyDescent="0.3">
      <c r="A176" s="238"/>
      <c r="B176" s="238"/>
      <c r="C176" s="239"/>
      <c r="D176" s="239"/>
      <c r="E176" s="240"/>
      <c r="F176" s="239"/>
      <c r="G176" s="230"/>
      <c r="H176" s="231"/>
      <c r="I176" s="232"/>
      <c r="J176" s="233"/>
      <c r="K176" s="236"/>
      <c r="L176" s="231"/>
      <c r="M176" s="232"/>
      <c r="N176" s="237"/>
      <c r="O176" s="91"/>
      <c r="P176" s="95"/>
      <c r="Q176" s="92"/>
      <c r="R176" s="1"/>
      <c r="S176" s="1"/>
      <c r="T176" s="1"/>
      <c r="U176" s="1"/>
      <c r="V176" s="1"/>
      <c r="W176" s="1"/>
      <c r="X176" s="1"/>
      <c r="Y176" s="1"/>
      <c r="Z176" s="1"/>
      <c r="AA176" s="1"/>
      <c r="AB176" s="1"/>
      <c r="AC176" s="1"/>
      <c r="AD176" s="1"/>
    </row>
    <row r="177" spans="1:30" s="90" customFormat="1" ht="110.25" hidden="1" customHeight="1" x14ac:dyDescent="0.3">
      <c r="A177" s="238"/>
      <c r="B177" s="238"/>
      <c r="C177" s="239"/>
      <c r="D177" s="239"/>
      <c r="E177" s="240"/>
      <c r="F177" s="239"/>
      <c r="G177" s="230"/>
      <c r="H177" s="231"/>
      <c r="I177" s="232"/>
      <c r="J177" s="233"/>
      <c r="K177" s="234"/>
      <c r="L177" s="231"/>
      <c r="M177" s="232"/>
      <c r="N177" s="237"/>
      <c r="O177" s="91"/>
      <c r="P177" s="95"/>
      <c r="Q177" s="92"/>
      <c r="R177" s="1"/>
      <c r="S177" s="1"/>
      <c r="T177" s="1"/>
      <c r="U177" s="1"/>
      <c r="V177" s="1"/>
      <c r="W177" s="1"/>
      <c r="X177" s="1"/>
      <c r="Y177" s="1"/>
      <c r="Z177" s="1"/>
      <c r="AA177" s="1"/>
      <c r="AB177" s="1"/>
      <c r="AC177" s="1"/>
      <c r="AD177" s="1"/>
    </row>
    <row r="178" spans="1:30" s="90" customFormat="1" ht="96.75" hidden="1" customHeight="1" x14ac:dyDescent="0.3">
      <c r="A178" s="238"/>
      <c r="B178" s="238"/>
      <c r="C178" s="239"/>
      <c r="D178" s="239"/>
      <c r="E178" s="240"/>
      <c r="F178" s="239"/>
      <c r="G178" s="230"/>
      <c r="H178" s="231"/>
      <c r="I178" s="232"/>
      <c r="J178" s="233"/>
      <c r="K178" s="235"/>
      <c r="L178" s="231"/>
      <c r="M178" s="232"/>
      <c r="N178" s="237"/>
      <c r="O178" s="91"/>
      <c r="P178" s="95"/>
      <c r="Q178" s="92"/>
      <c r="R178" s="1"/>
      <c r="S178" s="1"/>
      <c r="T178" s="1"/>
      <c r="U178" s="1"/>
      <c r="V178" s="1"/>
      <c r="W178" s="1"/>
      <c r="X178" s="1"/>
      <c r="Y178" s="1"/>
      <c r="Z178" s="1"/>
      <c r="AA178" s="1"/>
      <c r="AB178" s="1"/>
      <c r="AC178" s="1"/>
      <c r="AD178" s="1"/>
    </row>
    <row r="179" spans="1:30" s="90" customFormat="1" ht="16.5" hidden="1" customHeight="1" x14ac:dyDescent="0.3">
      <c r="A179" s="238"/>
      <c r="B179" s="238"/>
      <c r="C179" s="239"/>
      <c r="D179" s="239"/>
      <c r="E179" s="240"/>
      <c r="F179" s="239"/>
      <c r="G179" s="230"/>
      <c r="H179" s="231"/>
      <c r="I179" s="232"/>
      <c r="J179" s="233"/>
      <c r="K179" s="235"/>
      <c r="L179" s="231"/>
      <c r="M179" s="232"/>
      <c r="N179" s="237"/>
      <c r="O179" s="91"/>
      <c r="P179" s="95"/>
      <c r="Q179" s="92"/>
      <c r="R179" s="1"/>
      <c r="S179" s="1"/>
      <c r="T179" s="1"/>
      <c r="U179" s="1"/>
      <c r="V179" s="1"/>
      <c r="W179" s="1"/>
      <c r="X179" s="1"/>
      <c r="Y179" s="1"/>
      <c r="Z179" s="1"/>
      <c r="AA179" s="1"/>
      <c r="AB179" s="1"/>
      <c r="AC179" s="1"/>
      <c r="AD179" s="1"/>
    </row>
    <row r="180" spans="1:30" s="90" customFormat="1" ht="16.5" hidden="1" customHeight="1" x14ac:dyDescent="0.3">
      <c r="A180" s="238"/>
      <c r="B180" s="238"/>
      <c r="C180" s="239"/>
      <c r="D180" s="239"/>
      <c r="E180" s="240"/>
      <c r="F180" s="239"/>
      <c r="G180" s="230"/>
      <c r="H180" s="231"/>
      <c r="I180" s="232"/>
      <c r="J180" s="233"/>
      <c r="K180" s="235"/>
      <c r="L180" s="231"/>
      <c r="M180" s="232"/>
      <c r="N180" s="237"/>
      <c r="O180" s="91"/>
      <c r="P180" s="95"/>
      <c r="Q180" s="92"/>
      <c r="R180" s="1"/>
      <c r="S180" s="1"/>
      <c r="T180" s="1"/>
      <c r="U180" s="1"/>
      <c r="V180" s="1"/>
      <c r="W180" s="1"/>
      <c r="X180" s="1"/>
      <c r="Y180" s="1"/>
      <c r="Z180" s="1"/>
      <c r="AA180" s="1"/>
      <c r="AB180" s="1"/>
      <c r="AC180" s="1"/>
      <c r="AD180" s="1"/>
    </row>
    <row r="181" spans="1:30" s="90" customFormat="1" ht="16.5" hidden="1" customHeight="1" x14ac:dyDescent="0.3">
      <c r="A181" s="238"/>
      <c r="B181" s="238"/>
      <c r="C181" s="239"/>
      <c r="D181" s="239"/>
      <c r="E181" s="240"/>
      <c r="F181" s="239"/>
      <c r="G181" s="230"/>
      <c r="H181" s="231"/>
      <c r="I181" s="232"/>
      <c r="J181" s="233"/>
      <c r="K181" s="235"/>
      <c r="L181" s="231"/>
      <c r="M181" s="232"/>
      <c r="N181" s="237"/>
      <c r="O181" s="91"/>
      <c r="P181" s="95"/>
      <c r="Q181" s="92"/>
      <c r="R181" s="1"/>
      <c r="S181" s="1"/>
      <c r="T181" s="1"/>
      <c r="U181" s="1"/>
      <c r="V181" s="1"/>
      <c r="W181" s="1"/>
      <c r="X181" s="1"/>
      <c r="Y181" s="1"/>
      <c r="Z181" s="1"/>
      <c r="AA181" s="1"/>
      <c r="AB181" s="1"/>
      <c r="AC181" s="1"/>
      <c r="AD181" s="1"/>
    </row>
    <row r="182" spans="1:30" s="90" customFormat="1" ht="16.5" hidden="1" customHeight="1" x14ac:dyDescent="0.3">
      <c r="A182" s="238"/>
      <c r="B182" s="238"/>
      <c r="C182" s="239"/>
      <c r="D182" s="239"/>
      <c r="E182" s="240"/>
      <c r="F182" s="239"/>
      <c r="G182" s="230"/>
      <c r="H182" s="231"/>
      <c r="I182" s="232"/>
      <c r="J182" s="233"/>
      <c r="K182" s="236"/>
      <c r="L182" s="231"/>
      <c r="M182" s="232"/>
      <c r="N182" s="237"/>
      <c r="O182" s="91"/>
      <c r="P182" s="95"/>
      <c r="Q182" s="92"/>
      <c r="R182" s="1"/>
      <c r="S182" s="1"/>
      <c r="T182" s="1"/>
      <c r="U182" s="1"/>
      <c r="V182" s="1"/>
      <c r="W182" s="1"/>
      <c r="X182" s="1"/>
      <c r="Y182" s="1"/>
      <c r="Z182" s="1"/>
      <c r="AA182" s="1"/>
      <c r="AB182" s="1"/>
      <c r="AC182" s="1"/>
      <c r="AD182" s="1"/>
    </row>
    <row r="183" spans="1:30" s="90" customFormat="1" ht="16.5" hidden="1" customHeight="1" x14ac:dyDescent="0.3">
      <c r="A183" s="238"/>
      <c r="B183" s="238"/>
      <c r="C183" s="239"/>
      <c r="D183" s="239"/>
      <c r="E183" s="240"/>
      <c r="F183" s="239"/>
      <c r="G183" s="230"/>
      <c r="H183" s="231"/>
      <c r="I183" s="232"/>
      <c r="J183" s="233"/>
      <c r="K183" s="234"/>
      <c r="L183" s="231"/>
      <c r="M183" s="232"/>
      <c r="N183" s="237"/>
      <c r="O183" s="91"/>
      <c r="P183" s="95"/>
      <c r="Q183" s="92"/>
      <c r="R183" s="1"/>
      <c r="S183" s="1"/>
      <c r="T183" s="1"/>
      <c r="U183" s="1"/>
      <c r="V183" s="1"/>
      <c r="W183" s="1"/>
      <c r="X183" s="1"/>
      <c r="Y183" s="1"/>
      <c r="Z183" s="1"/>
      <c r="AA183" s="1"/>
      <c r="AB183" s="1"/>
      <c r="AC183" s="1"/>
      <c r="AD183" s="1"/>
    </row>
    <row r="184" spans="1:30" s="90" customFormat="1" ht="16.5" hidden="1" customHeight="1" x14ac:dyDescent="0.3">
      <c r="A184" s="238"/>
      <c r="B184" s="238"/>
      <c r="C184" s="239"/>
      <c r="D184" s="239"/>
      <c r="E184" s="240"/>
      <c r="F184" s="239"/>
      <c r="G184" s="230"/>
      <c r="H184" s="231"/>
      <c r="I184" s="232"/>
      <c r="J184" s="233"/>
      <c r="K184" s="235"/>
      <c r="L184" s="231"/>
      <c r="M184" s="232"/>
      <c r="N184" s="237"/>
      <c r="O184" s="91"/>
      <c r="P184" s="95"/>
      <c r="Q184" s="92"/>
      <c r="R184" s="1"/>
      <c r="S184" s="1"/>
      <c r="T184" s="1"/>
      <c r="U184" s="1"/>
      <c r="V184" s="1"/>
      <c r="W184" s="1"/>
      <c r="X184" s="1"/>
      <c r="Y184" s="1"/>
      <c r="Z184" s="1"/>
      <c r="AA184" s="1"/>
      <c r="AB184" s="1"/>
      <c r="AC184" s="1"/>
      <c r="AD184" s="1"/>
    </row>
    <row r="185" spans="1:30" s="90" customFormat="1" ht="16.5" hidden="1" customHeight="1" x14ac:dyDescent="0.3">
      <c r="A185" s="238"/>
      <c r="B185" s="238"/>
      <c r="C185" s="239"/>
      <c r="D185" s="239"/>
      <c r="E185" s="240"/>
      <c r="F185" s="239"/>
      <c r="G185" s="230"/>
      <c r="H185" s="231"/>
      <c r="I185" s="232"/>
      <c r="J185" s="233"/>
      <c r="K185" s="235"/>
      <c r="L185" s="231"/>
      <c r="M185" s="232"/>
      <c r="N185" s="237"/>
      <c r="O185" s="91"/>
      <c r="P185" s="95"/>
      <c r="Q185" s="92"/>
      <c r="R185" s="1"/>
      <c r="S185" s="1"/>
      <c r="T185" s="1"/>
      <c r="U185" s="1"/>
      <c r="V185" s="1"/>
      <c r="W185" s="1"/>
      <c r="X185" s="1"/>
      <c r="Y185" s="1"/>
      <c r="Z185" s="1"/>
      <c r="AA185" s="1"/>
      <c r="AB185" s="1"/>
      <c r="AC185" s="1"/>
      <c r="AD185" s="1"/>
    </row>
    <row r="186" spans="1:30" s="90" customFormat="1" ht="16.5" hidden="1" customHeight="1" x14ac:dyDescent="0.3">
      <c r="A186" s="238"/>
      <c r="B186" s="238"/>
      <c r="C186" s="239"/>
      <c r="D186" s="239"/>
      <c r="E186" s="240"/>
      <c r="F186" s="239"/>
      <c r="G186" s="230"/>
      <c r="H186" s="231"/>
      <c r="I186" s="232"/>
      <c r="J186" s="233"/>
      <c r="K186" s="235"/>
      <c r="L186" s="231"/>
      <c r="M186" s="232"/>
      <c r="N186" s="237"/>
      <c r="O186" s="91"/>
      <c r="P186" s="95"/>
      <c r="Q186" s="92"/>
      <c r="R186" s="1"/>
      <c r="S186" s="1"/>
      <c r="T186" s="1"/>
      <c r="U186" s="1"/>
      <c r="V186" s="1"/>
      <c r="W186" s="1"/>
      <c r="X186" s="1"/>
      <c r="Y186" s="1"/>
      <c r="Z186" s="1"/>
      <c r="AA186" s="1"/>
      <c r="AB186" s="1"/>
      <c r="AC186" s="1"/>
      <c r="AD186" s="1"/>
    </row>
    <row r="187" spans="1:30" s="90" customFormat="1" ht="16.5" hidden="1" customHeight="1" x14ac:dyDescent="0.3">
      <c r="A187" s="238"/>
      <c r="B187" s="238"/>
      <c r="C187" s="239"/>
      <c r="D187" s="239"/>
      <c r="E187" s="240"/>
      <c r="F187" s="239"/>
      <c r="G187" s="230"/>
      <c r="H187" s="231"/>
      <c r="I187" s="232"/>
      <c r="J187" s="233"/>
      <c r="K187" s="235"/>
      <c r="L187" s="231"/>
      <c r="M187" s="232"/>
      <c r="N187" s="237"/>
      <c r="O187" s="91"/>
      <c r="P187" s="95"/>
      <c r="Q187" s="92"/>
      <c r="R187" s="1"/>
      <c r="S187" s="1"/>
      <c r="T187" s="1"/>
      <c r="U187" s="1"/>
      <c r="V187" s="1"/>
      <c r="W187" s="1"/>
      <c r="X187" s="1"/>
      <c r="Y187" s="1"/>
      <c r="Z187" s="1"/>
      <c r="AA187" s="1"/>
      <c r="AB187" s="1"/>
      <c r="AC187" s="1"/>
      <c r="AD187" s="1"/>
    </row>
    <row r="188" spans="1:30" s="90" customFormat="1" ht="16.5" hidden="1" customHeight="1" x14ac:dyDescent="0.3">
      <c r="A188" s="238"/>
      <c r="B188" s="238"/>
      <c r="C188" s="239"/>
      <c r="D188" s="239"/>
      <c r="E188" s="240"/>
      <c r="F188" s="239"/>
      <c r="G188" s="230"/>
      <c r="H188" s="231"/>
      <c r="I188" s="232"/>
      <c r="J188" s="233"/>
      <c r="K188" s="236"/>
      <c r="L188" s="231"/>
      <c r="M188" s="232"/>
      <c r="N188" s="237"/>
      <c r="O188" s="91"/>
      <c r="P188" s="95"/>
      <c r="Q188" s="92"/>
      <c r="R188" s="1"/>
      <c r="S188" s="1"/>
      <c r="T188" s="1"/>
      <c r="U188" s="1"/>
      <c r="V188" s="1"/>
      <c r="W188" s="1"/>
      <c r="X188" s="1"/>
      <c r="Y188" s="1"/>
      <c r="Z188" s="1"/>
      <c r="AA188" s="1"/>
      <c r="AB188" s="1"/>
      <c r="AC188" s="1"/>
      <c r="AD188" s="1"/>
    </row>
    <row r="189" spans="1:30" s="90" customFormat="1" ht="48" hidden="1" customHeight="1" x14ac:dyDescent="0.3">
      <c r="A189" s="238"/>
      <c r="B189" s="238"/>
      <c r="C189" s="239"/>
      <c r="D189" s="239"/>
      <c r="E189" s="240"/>
      <c r="F189" s="239"/>
      <c r="G189" s="230"/>
      <c r="H189" s="231"/>
      <c r="I189" s="232"/>
      <c r="J189" s="233"/>
      <c r="K189" s="234"/>
      <c r="L189" s="231"/>
      <c r="M189" s="232"/>
      <c r="N189" s="237"/>
      <c r="O189" s="91"/>
      <c r="P189" s="95"/>
      <c r="Q189" s="92"/>
      <c r="R189" s="1"/>
      <c r="S189" s="1"/>
      <c r="T189" s="1"/>
      <c r="U189" s="1"/>
      <c r="V189" s="1"/>
      <c r="W189" s="1"/>
      <c r="X189" s="1"/>
      <c r="Y189" s="1"/>
      <c r="Z189" s="1"/>
      <c r="AA189" s="1"/>
      <c r="AB189" s="1"/>
      <c r="AC189" s="1"/>
      <c r="AD189" s="1"/>
    </row>
    <row r="190" spans="1:30" s="90" customFormat="1" ht="50.25" hidden="1" customHeight="1" x14ac:dyDescent="0.3">
      <c r="A190" s="238"/>
      <c r="B190" s="238"/>
      <c r="C190" s="239"/>
      <c r="D190" s="239"/>
      <c r="E190" s="240"/>
      <c r="F190" s="239"/>
      <c r="G190" s="230"/>
      <c r="H190" s="231"/>
      <c r="I190" s="232"/>
      <c r="J190" s="233"/>
      <c r="K190" s="235"/>
      <c r="L190" s="231"/>
      <c r="M190" s="232"/>
      <c r="N190" s="237"/>
      <c r="O190" s="91"/>
      <c r="P190" s="95"/>
      <c r="Q190" s="92"/>
      <c r="R190" s="1"/>
      <c r="S190" s="1"/>
      <c r="T190" s="1"/>
      <c r="U190" s="1"/>
      <c r="V190" s="1"/>
      <c r="W190" s="1"/>
      <c r="X190" s="1"/>
      <c r="Y190" s="1"/>
      <c r="Z190" s="1"/>
      <c r="AA190" s="1"/>
      <c r="AB190" s="1"/>
      <c r="AC190" s="1"/>
      <c r="AD190" s="1"/>
    </row>
    <row r="191" spans="1:30" s="90" customFormat="1" ht="16.5" hidden="1" customHeight="1" x14ac:dyDescent="0.3">
      <c r="A191" s="238"/>
      <c r="B191" s="238"/>
      <c r="C191" s="239"/>
      <c r="D191" s="239"/>
      <c r="E191" s="240"/>
      <c r="F191" s="239"/>
      <c r="G191" s="230"/>
      <c r="H191" s="231"/>
      <c r="I191" s="232"/>
      <c r="J191" s="233"/>
      <c r="K191" s="235"/>
      <c r="L191" s="231"/>
      <c r="M191" s="232"/>
      <c r="N191" s="237"/>
      <c r="O191" s="91"/>
      <c r="P191" s="95"/>
      <c r="Q191" s="92"/>
      <c r="R191" s="1"/>
      <c r="S191" s="1"/>
      <c r="T191" s="1"/>
      <c r="U191" s="1"/>
      <c r="V191" s="1"/>
      <c r="W191" s="1"/>
      <c r="X191" s="1"/>
      <c r="Y191" s="1"/>
      <c r="Z191" s="1"/>
      <c r="AA191" s="1"/>
      <c r="AB191" s="1"/>
      <c r="AC191" s="1"/>
      <c r="AD191" s="1"/>
    </row>
    <row r="192" spans="1:30" s="90" customFormat="1" ht="16.5" hidden="1" customHeight="1" x14ac:dyDescent="0.3">
      <c r="A192" s="238"/>
      <c r="B192" s="238"/>
      <c r="C192" s="239"/>
      <c r="D192" s="239"/>
      <c r="E192" s="240"/>
      <c r="F192" s="239"/>
      <c r="G192" s="230"/>
      <c r="H192" s="231"/>
      <c r="I192" s="232"/>
      <c r="J192" s="233"/>
      <c r="K192" s="235"/>
      <c r="L192" s="231"/>
      <c r="M192" s="232"/>
      <c r="N192" s="237"/>
      <c r="O192" s="91"/>
      <c r="P192" s="95"/>
      <c r="Q192" s="92"/>
      <c r="R192" s="1"/>
      <c r="S192" s="1"/>
      <c r="T192" s="1"/>
      <c r="U192" s="1"/>
      <c r="V192" s="1"/>
      <c r="W192" s="1"/>
      <c r="X192" s="1"/>
      <c r="Y192" s="1"/>
      <c r="Z192" s="1"/>
      <c r="AA192" s="1"/>
      <c r="AB192" s="1"/>
      <c r="AC192" s="1"/>
      <c r="AD192" s="1"/>
    </row>
    <row r="193" spans="1:30" s="90" customFormat="1" ht="16.5" hidden="1" customHeight="1" x14ac:dyDescent="0.3">
      <c r="A193" s="238"/>
      <c r="B193" s="238"/>
      <c r="C193" s="239"/>
      <c r="D193" s="239"/>
      <c r="E193" s="240"/>
      <c r="F193" s="239"/>
      <c r="G193" s="230"/>
      <c r="H193" s="231"/>
      <c r="I193" s="232"/>
      <c r="J193" s="233"/>
      <c r="K193" s="235"/>
      <c r="L193" s="231"/>
      <c r="M193" s="232"/>
      <c r="N193" s="237"/>
      <c r="O193" s="91"/>
      <c r="P193" s="95"/>
      <c r="Q193" s="92"/>
      <c r="R193" s="1"/>
      <c r="S193" s="1"/>
      <c r="T193" s="1"/>
      <c r="U193" s="1"/>
      <c r="V193" s="1"/>
      <c r="W193" s="1"/>
      <c r="X193" s="1"/>
      <c r="Y193" s="1"/>
      <c r="Z193" s="1"/>
      <c r="AA193" s="1"/>
      <c r="AB193" s="1"/>
      <c r="AC193" s="1"/>
      <c r="AD193" s="1"/>
    </row>
    <row r="194" spans="1:30" s="90" customFormat="1" ht="16.5" hidden="1" customHeight="1" x14ac:dyDescent="0.3">
      <c r="A194" s="238"/>
      <c r="B194" s="238"/>
      <c r="C194" s="239"/>
      <c r="D194" s="239"/>
      <c r="E194" s="240"/>
      <c r="F194" s="239"/>
      <c r="G194" s="230"/>
      <c r="H194" s="231"/>
      <c r="I194" s="232"/>
      <c r="J194" s="233"/>
      <c r="K194" s="236"/>
      <c r="L194" s="231"/>
      <c r="M194" s="232"/>
      <c r="N194" s="237"/>
      <c r="O194" s="91"/>
      <c r="P194" s="95"/>
      <c r="Q194" s="92"/>
      <c r="R194" s="1"/>
      <c r="S194" s="1"/>
      <c r="T194" s="1"/>
      <c r="U194" s="1"/>
      <c r="V194" s="1"/>
      <c r="W194" s="1"/>
      <c r="X194" s="1"/>
      <c r="Y194" s="1"/>
      <c r="Z194" s="1"/>
      <c r="AA194" s="1"/>
      <c r="AB194" s="1"/>
      <c r="AC194" s="1"/>
      <c r="AD194" s="1"/>
    </row>
    <row r="195" spans="1:30" s="90" customFormat="1" ht="16.5" hidden="1" customHeight="1" x14ac:dyDescent="0.3">
      <c r="A195" s="238"/>
      <c r="B195" s="238"/>
      <c r="C195" s="239"/>
      <c r="D195" s="239"/>
      <c r="E195" s="240"/>
      <c r="F195" s="239"/>
      <c r="G195" s="230"/>
      <c r="H195" s="231"/>
      <c r="I195" s="232"/>
      <c r="J195" s="233"/>
      <c r="K195" s="234"/>
      <c r="L195" s="231"/>
      <c r="M195" s="232"/>
      <c r="N195" s="237"/>
      <c r="O195" s="91"/>
      <c r="P195" s="95"/>
      <c r="Q195" s="92"/>
      <c r="R195" s="1"/>
      <c r="S195" s="1"/>
      <c r="T195" s="1"/>
      <c r="U195" s="1"/>
      <c r="V195" s="1"/>
      <c r="W195" s="1"/>
      <c r="X195" s="1"/>
      <c r="Y195" s="1"/>
      <c r="Z195" s="1"/>
      <c r="AA195" s="1"/>
      <c r="AB195" s="1"/>
      <c r="AC195" s="1"/>
      <c r="AD195" s="1"/>
    </row>
    <row r="196" spans="1:30" s="90" customFormat="1" ht="88.5" hidden="1" customHeight="1" x14ac:dyDescent="0.3">
      <c r="A196" s="238"/>
      <c r="B196" s="238"/>
      <c r="C196" s="239"/>
      <c r="D196" s="239"/>
      <c r="E196" s="240"/>
      <c r="F196" s="239"/>
      <c r="G196" s="230"/>
      <c r="H196" s="231"/>
      <c r="I196" s="232"/>
      <c r="J196" s="233"/>
      <c r="K196" s="235"/>
      <c r="L196" s="231"/>
      <c r="M196" s="232"/>
      <c r="N196" s="237"/>
      <c r="O196" s="91"/>
      <c r="P196" s="95"/>
      <c r="Q196" s="92"/>
      <c r="R196" s="1"/>
      <c r="S196" s="1"/>
      <c r="T196" s="1"/>
      <c r="U196" s="1"/>
      <c r="V196" s="1"/>
      <c r="W196" s="1"/>
      <c r="X196" s="1"/>
      <c r="Y196" s="1"/>
      <c r="Z196" s="1"/>
      <c r="AA196" s="1"/>
      <c r="AB196" s="1"/>
      <c r="AC196" s="1"/>
      <c r="AD196" s="1"/>
    </row>
    <row r="197" spans="1:30" s="90" customFormat="1" ht="16.5" hidden="1" customHeight="1" x14ac:dyDescent="0.3">
      <c r="A197" s="238"/>
      <c r="B197" s="238"/>
      <c r="C197" s="239"/>
      <c r="D197" s="239"/>
      <c r="E197" s="240"/>
      <c r="F197" s="239"/>
      <c r="G197" s="230"/>
      <c r="H197" s="231"/>
      <c r="I197" s="232"/>
      <c r="J197" s="233"/>
      <c r="K197" s="235"/>
      <c r="L197" s="231"/>
      <c r="M197" s="232"/>
      <c r="N197" s="237"/>
      <c r="O197" s="91"/>
      <c r="P197" s="95"/>
      <c r="Q197" s="92"/>
      <c r="R197" s="1"/>
      <c r="S197" s="1"/>
      <c r="T197" s="1"/>
      <c r="U197" s="1"/>
      <c r="V197" s="1"/>
      <c r="W197" s="1"/>
      <c r="X197" s="1"/>
      <c r="Y197" s="1"/>
      <c r="Z197" s="1"/>
      <c r="AA197" s="1"/>
      <c r="AB197" s="1"/>
      <c r="AC197" s="1"/>
      <c r="AD197" s="1"/>
    </row>
    <row r="198" spans="1:30" s="90" customFormat="1" ht="16.5" hidden="1" customHeight="1" x14ac:dyDescent="0.3">
      <c r="A198" s="238"/>
      <c r="B198" s="238"/>
      <c r="C198" s="239"/>
      <c r="D198" s="239"/>
      <c r="E198" s="240"/>
      <c r="F198" s="239"/>
      <c r="G198" s="230"/>
      <c r="H198" s="231"/>
      <c r="I198" s="232"/>
      <c r="J198" s="233"/>
      <c r="K198" s="235"/>
      <c r="L198" s="231"/>
      <c r="M198" s="232"/>
      <c r="N198" s="237"/>
      <c r="O198" s="91"/>
      <c r="P198" s="95"/>
      <c r="Q198" s="92"/>
      <c r="R198" s="1"/>
      <c r="S198" s="1"/>
      <c r="T198" s="1"/>
      <c r="U198" s="1"/>
      <c r="V198" s="1"/>
      <c r="W198" s="1"/>
      <c r="X198" s="1"/>
      <c r="Y198" s="1"/>
      <c r="Z198" s="1"/>
      <c r="AA198" s="1"/>
      <c r="AB198" s="1"/>
      <c r="AC198" s="1"/>
      <c r="AD198" s="1"/>
    </row>
    <row r="199" spans="1:30" s="90" customFormat="1" ht="16.5" hidden="1" customHeight="1" x14ac:dyDescent="0.3">
      <c r="A199" s="238"/>
      <c r="B199" s="238"/>
      <c r="C199" s="239"/>
      <c r="D199" s="239"/>
      <c r="E199" s="240"/>
      <c r="F199" s="239"/>
      <c r="G199" s="230"/>
      <c r="H199" s="231"/>
      <c r="I199" s="232"/>
      <c r="J199" s="233"/>
      <c r="K199" s="235"/>
      <c r="L199" s="231"/>
      <c r="M199" s="232"/>
      <c r="N199" s="237"/>
      <c r="O199" s="91"/>
      <c r="P199" s="95"/>
      <c r="Q199" s="92"/>
      <c r="R199" s="1"/>
      <c r="S199" s="1"/>
      <c r="T199" s="1"/>
      <c r="U199" s="1"/>
      <c r="V199" s="1"/>
      <c r="W199" s="1"/>
      <c r="X199" s="1"/>
      <c r="Y199" s="1"/>
      <c r="Z199" s="1"/>
      <c r="AA199" s="1"/>
      <c r="AB199" s="1"/>
      <c r="AC199" s="1"/>
      <c r="AD199" s="1"/>
    </row>
    <row r="200" spans="1:30" s="90" customFormat="1" ht="16.5" hidden="1" customHeight="1" x14ac:dyDescent="0.3">
      <c r="A200" s="238"/>
      <c r="B200" s="238"/>
      <c r="C200" s="239"/>
      <c r="D200" s="239"/>
      <c r="E200" s="240"/>
      <c r="F200" s="239"/>
      <c r="G200" s="230"/>
      <c r="H200" s="231"/>
      <c r="I200" s="232"/>
      <c r="J200" s="233"/>
      <c r="K200" s="236"/>
      <c r="L200" s="231"/>
      <c r="M200" s="232"/>
      <c r="N200" s="237"/>
      <c r="O200" s="91"/>
      <c r="P200" s="95"/>
      <c r="Q200" s="92"/>
      <c r="R200" s="1"/>
      <c r="S200" s="1"/>
      <c r="T200" s="1"/>
      <c r="U200" s="1"/>
      <c r="V200" s="1"/>
      <c r="W200" s="1"/>
      <c r="X200" s="1"/>
      <c r="Y200" s="1"/>
      <c r="Z200" s="1"/>
      <c r="AA200" s="1"/>
      <c r="AB200" s="1"/>
      <c r="AC200" s="1"/>
      <c r="AD200" s="1"/>
    </row>
    <row r="201" spans="1:30" s="90" customFormat="1" ht="16.5" hidden="1" customHeight="1" x14ac:dyDescent="0.3">
      <c r="A201" s="238"/>
      <c r="B201" s="238"/>
      <c r="C201" s="239"/>
      <c r="D201" s="239"/>
      <c r="E201" s="240"/>
      <c r="F201" s="239"/>
      <c r="G201" s="230"/>
      <c r="H201" s="231"/>
      <c r="I201" s="232"/>
      <c r="J201" s="233"/>
      <c r="K201" s="234"/>
      <c r="L201" s="231"/>
      <c r="M201" s="232"/>
      <c r="N201" s="237"/>
      <c r="O201" s="91"/>
      <c r="P201" s="95"/>
      <c r="Q201" s="92"/>
      <c r="R201" s="1"/>
      <c r="S201" s="1"/>
      <c r="T201" s="1"/>
      <c r="U201" s="1"/>
      <c r="V201" s="1"/>
      <c r="W201" s="1"/>
      <c r="X201" s="1"/>
      <c r="Y201" s="1"/>
      <c r="Z201" s="1"/>
      <c r="AA201" s="1"/>
      <c r="AB201" s="1"/>
      <c r="AC201" s="1"/>
      <c r="AD201" s="1"/>
    </row>
    <row r="202" spans="1:30" s="90" customFormat="1" ht="96" hidden="1" customHeight="1" x14ac:dyDescent="0.3">
      <c r="A202" s="238"/>
      <c r="B202" s="238"/>
      <c r="C202" s="239"/>
      <c r="D202" s="239"/>
      <c r="E202" s="240"/>
      <c r="F202" s="239"/>
      <c r="G202" s="230"/>
      <c r="H202" s="231"/>
      <c r="I202" s="232"/>
      <c r="J202" s="233"/>
      <c r="K202" s="235"/>
      <c r="L202" s="231"/>
      <c r="M202" s="232"/>
      <c r="N202" s="237"/>
      <c r="O202" s="91"/>
      <c r="P202" s="95"/>
      <c r="Q202" s="92"/>
      <c r="R202" s="1"/>
      <c r="S202" s="1"/>
      <c r="T202" s="1"/>
      <c r="U202" s="1"/>
      <c r="V202" s="1"/>
      <c r="W202" s="1"/>
      <c r="X202" s="1"/>
      <c r="Y202" s="1"/>
      <c r="Z202" s="1"/>
      <c r="AA202" s="1"/>
      <c r="AB202" s="1"/>
      <c r="AC202" s="1"/>
      <c r="AD202" s="1"/>
    </row>
    <row r="203" spans="1:30" s="90" customFormat="1" ht="16.5" hidden="1" customHeight="1" x14ac:dyDescent="0.3">
      <c r="A203" s="238"/>
      <c r="B203" s="238"/>
      <c r="C203" s="239"/>
      <c r="D203" s="239"/>
      <c r="E203" s="240"/>
      <c r="F203" s="239"/>
      <c r="G203" s="230"/>
      <c r="H203" s="231"/>
      <c r="I203" s="232"/>
      <c r="J203" s="233"/>
      <c r="K203" s="235"/>
      <c r="L203" s="231"/>
      <c r="M203" s="232"/>
      <c r="N203" s="237"/>
      <c r="O203" s="91"/>
      <c r="P203" s="95"/>
      <c r="Q203" s="92"/>
      <c r="R203" s="1"/>
      <c r="S203" s="1"/>
      <c r="T203" s="1"/>
      <c r="U203" s="1"/>
      <c r="V203" s="1"/>
      <c r="W203" s="1"/>
      <c r="X203" s="1"/>
      <c r="Y203" s="1"/>
      <c r="Z203" s="1"/>
      <c r="AA203" s="1"/>
      <c r="AB203" s="1"/>
      <c r="AC203" s="1"/>
      <c r="AD203" s="1"/>
    </row>
    <row r="204" spans="1:30" s="90" customFormat="1" ht="16.5" hidden="1" customHeight="1" x14ac:dyDescent="0.3">
      <c r="A204" s="238"/>
      <c r="B204" s="238"/>
      <c r="C204" s="239"/>
      <c r="D204" s="239"/>
      <c r="E204" s="240"/>
      <c r="F204" s="239"/>
      <c r="G204" s="230"/>
      <c r="H204" s="231"/>
      <c r="I204" s="232"/>
      <c r="J204" s="233"/>
      <c r="K204" s="235"/>
      <c r="L204" s="231"/>
      <c r="M204" s="232"/>
      <c r="N204" s="237"/>
      <c r="O204" s="91"/>
      <c r="P204" s="95"/>
      <c r="Q204" s="92"/>
      <c r="R204" s="1"/>
      <c r="S204" s="1"/>
      <c r="T204" s="1"/>
      <c r="U204" s="1"/>
      <c r="V204" s="1"/>
      <c r="W204" s="1"/>
      <c r="X204" s="1"/>
      <c r="Y204" s="1"/>
      <c r="Z204" s="1"/>
      <c r="AA204" s="1"/>
      <c r="AB204" s="1"/>
      <c r="AC204" s="1"/>
      <c r="AD204" s="1"/>
    </row>
    <row r="205" spans="1:30" s="90" customFormat="1" ht="16.5" hidden="1" customHeight="1" x14ac:dyDescent="0.3">
      <c r="A205" s="238"/>
      <c r="B205" s="238"/>
      <c r="C205" s="239"/>
      <c r="D205" s="239"/>
      <c r="E205" s="240"/>
      <c r="F205" s="239"/>
      <c r="G205" s="230"/>
      <c r="H205" s="231"/>
      <c r="I205" s="232"/>
      <c r="J205" s="233"/>
      <c r="K205" s="235"/>
      <c r="L205" s="231"/>
      <c r="M205" s="232"/>
      <c r="N205" s="237"/>
      <c r="O205" s="91"/>
      <c r="P205" s="95"/>
      <c r="Q205" s="92"/>
      <c r="R205" s="1"/>
      <c r="S205" s="1"/>
      <c r="T205" s="1"/>
      <c r="U205" s="1"/>
      <c r="V205" s="1"/>
      <c r="W205" s="1"/>
      <c r="X205" s="1"/>
      <c r="Y205" s="1"/>
      <c r="Z205" s="1"/>
      <c r="AA205" s="1"/>
      <c r="AB205" s="1"/>
      <c r="AC205" s="1"/>
      <c r="AD205" s="1"/>
    </row>
    <row r="206" spans="1:30" s="90" customFormat="1" ht="16.5" hidden="1" customHeight="1" x14ac:dyDescent="0.3">
      <c r="A206" s="238"/>
      <c r="B206" s="238"/>
      <c r="C206" s="239"/>
      <c r="D206" s="239"/>
      <c r="E206" s="240"/>
      <c r="F206" s="239"/>
      <c r="G206" s="230"/>
      <c r="H206" s="231"/>
      <c r="I206" s="232"/>
      <c r="J206" s="233"/>
      <c r="K206" s="236"/>
      <c r="L206" s="231"/>
      <c r="M206" s="232"/>
      <c r="N206" s="237"/>
      <c r="O206" s="91"/>
      <c r="P206" s="95"/>
      <c r="Q206" s="92"/>
      <c r="R206" s="1"/>
      <c r="S206" s="1"/>
      <c r="T206" s="1"/>
      <c r="U206" s="1"/>
      <c r="V206" s="1"/>
      <c r="W206" s="1"/>
      <c r="X206" s="1"/>
      <c r="Y206" s="1"/>
      <c r="Z206" s="1"/>
      <c r="AA206" s="1"/>
      <c r="AB206" s="1"/>
      <c r="AC206" s="1"/>
      <c r="AD206" s="1"/>
    </row>
    <row r="207" spans="1:30" s="90" customFormat="1" ht="16.5" hidden="1" customHeight="1" x14ac:dyDescent="0.3">
      <c r="A207" s="238"/>
      <c r="B207" s="238"/>
      <c r="C207" s="239"/>
      <c r="D207" s="239"/>
      <c r="E207" s="240"/>
      <c r="F207" s="239"/>
      <c r="G207" s="230"/>
      <c r="H207" s="231"/>
      <c r="I207" s="232"/>
      <c r="J207" s="233"/>
      <c r="K207" s="234"/>
      <c r="L207" s="231"/>
      <c r="M207" s="232"/>
      <c r="N207" s="237"/>
      <c r="O207" s="91"/>
      <c r="P207" s="95"/>
      <c r="Q207" s="92"/>
      <c r="R207" s="1"/>
      <c r="S207" s="1"/>
      <c r="T207" s="1"/>
      <c r="U207" s="1"/>
      <c r="V207" s="1"/>
      <c r="W207" s="1"/>
      <c r="X207" s="1"/>
      <c r="Y207" s="1"/>
      <c r="Z207" s="1"/>
      <c r="AA207" s="1"/>
      <c r="AB207" s="1"/>
      <c r="AC207" s="1"/>
      <c r="AD207" s="1"/>
    </row>
    <row r="208" spans="1:30" s="90" customFormat="1" ht="16.5" hidden="1" customHeight="1" x14ac:dyDescent="0.3">
      <c r="A208" s="238"/>
      <c r="B208" s="238"/>
      <c r="C208" s="239"/>
      <c r="D208" s="239"/>
      <c r="E208" s="240"/>
      <c r="F208" s="239"/>
      <c r="G208" s="230"/>
      <c r="H208" s="231"/>
      <c r="I208" s="232"/>
      <c r="J208" s="233"/>
      <c r="K208" s="235"/>
      <c r="L208" s="231"/>
      <c r="M208" s="232"/>
      <c r="N208" s="237"/>
      <c r="O208" s="91"/>
      <c r="P208" s="95"/>
      <c r="Q208" s="92"/>
      <c r="R208" s="1"/>
      <c r="S208" s="1"/>
      <c r="T208" s="1"/>
      <c r="U208" s="1"/>
      <c r="V208" s="1"/>
      <c r="W208" s="1"/>
      <c r="X208" s="1"/>
      <c r="Y208" s="1"/>
      <c r="Z208" s="1"/>
      <c r="AA208" s="1"/>
      <c r="AB208" s="1"/>
      <c r="AC208" s="1"/>
      <c r="AD208" s="1"/>
    </row>
    <row r="209" spans="1:30" s="90" customFormat="1" ht="16.5" hidden="1" customHeight="1" x14ac:dyDescent="0.3">
      <c r="A209" s="238"/>
      <c r="B209" s="238"/>
      <c r="C209" s="239"/>
      <c r="D209" s="239"/>
      <c r="E209" s="240"/>
      <c r="F209" s="239"/>
      <c r="G209" s="230"/>
      <c r="H209" s="231"/>
      <c r="I209" s="232"/>
      <c r="J209" s="233"/>
      <c r="K209" s="235"/>
      <c r="L209" s="231"/>
      <c r="M209" s="232"/>
      <c r="N209" s="237"/>
      <c r="O209" s="91"/>
      <c r="P209" s="95"/>
      <c r="Q209" s="92"/>
      <c r="R209" s="1"/>
      <c r="S209" s="1"/>
      <c r="T209" s="1"/>
      <c r="U209" s="1"/>
      <c r="V209" s="1"/>
      <c r="W209" s="1"/>
      <c r="X209" s="1"/>
      <c r="Y209" s="1"/>
      <c r="Z209" s="1"/>
      <c r="AA209" s="1"/>
      <c r="AB209" s="1"/>
      <c r="AC209" s="1"/>
      <c r="AD209" s="1"/>
    </row>
    <row r="210" spans="1:30" s="90" customFormat="1" ht="16.5" hidden="1" customHeight="1" x14ac:dyDescent="0.3">
      <c r="A210" s="238"/>
      <c r="B210" s="238"/>
      <c r="C210" s="239"/>
      <c r="D210" s="239"/>
      <c r="E210" s="240"/>
      <c r="F210" s="239"/>
      <c r="G210" s="230"/>
      <c r="H210" s="231"/>
      <c r="I210" s="232"/>
      <c r="J210" s="233"/>
      <c r="K210" s="235"/>
      <c r="L210" s="231"/>
      <c r="M210" s="232"/>
      <c r="N210" s="237"/>
      <c r="O210" s="91"/>
      <c r="P210" s="95"/>
      <c r="Q210" s="92"/>
      <c r="R210" s="1"/>
      <c r="S210" s="1"/>
      <c r="T210" s="1"/>
      <c r="U210" s="1"/>
      <c r="V210" s="1"/>
      <c r="W210" s="1"/>
      <c r="X210" s="1"/>
      <c r="Y210" s="1"/>
      <c r="Z210" s="1"/>
      <c r="AA210" s="1"/>
      <c r="AB210" s="1"/>
      <c r="AC210" s="1"/>
      <c r="AD210" s="1"/>
    </row>
    <row r="211" spans="1:30" s="90" customFormat="1" ht="16.5" hidden="1" customHeight="1" x14ac:dyDescent="0.3">
      <c r="A211" s="238"/>
      <c r="B211" s="238"/>
      <c r="C211" s="239"/>
      <c r="D211" s="239"/>
      <c r="E211" s="240"/>
      <c r="F211" s="239"/>
      <c r="G211" s="230"/>
      <c r="H211" s="231"/>
      <c r="I211" s="232"/>
      <c r="J211" s="233"/>
      <c r="K211" s="235"/>
      <c r="L211" s="231"/>
      <c r="M211" s="232"/>
      <c r="N211" s="237"/>
      <c r="O211" s="91"/>
      <c r="P211" s="95"/>
      <c r="Q211" s="92"/>
      <c r="R211" s="1"/>
      <c r="S211" s="1"/>
      <c r="T211" s="1"/>
      <c r="U211" s="1"/>
      <c r="V211" s="1"/>
      <c r="W211" s="1"/>
      <c r="X211" s="1"/>
      <c r="Y211" s="1"/>
      <c r="Z211" s="1"/>
      <c r="AA211" s="1"/>
      <c r="AB211" s="1"/>
      <c r="AC211" s="1"/>
      <c r="AD211" s="1"/>
    </row>
    <row r="212" spans="1:30" s="90" customFormat="1" ht="16.5" hidden="1" customHeight="1" x14ac:dyDescent="0.3">
      <c r="A212" s="238"/>
      <c r="B212" s="238"/>
      <c r="C212" s="239"/>
      <c r="D212" s="239"/>
      <c r="E212" s="240"/>
      <c r="F212" s="239"/>
      <c r="G212" s="230"/>
      <c r="H212" s="231"/>
      <c r="I212" s="232"/>
      <c r="J212" s="233"/>
      <c r="K212" s="236"/>
      <c r="L212" s="231"/>
      <c r="M212" s="232"/>
      <c r="N212" s="237"/>
      <c r="O212" s="91"/>
      <c r="P212" s="95"/>
      <c r="Q212" s="92"/>
      <c r="R212" s="1"/>
      <c r="S212" s="1"/>
      <c r="T212" s="1"/>
      <c r="U212" s="1"/>
      <c r="V212" s="1"/>
      <c r="W212" s="1"/>
      <c r="X212" s="1"/>
      <c r="Y212" s="1"/>
      <c r="Z212" s="1"/>
      <c r="AA212" s="1"/>
      <c r="AB212" s="1"/>
      <c r="AC212" s="1"/>
      <c r="AD212" s="1"/>
    </row>
    <row r="213" spans="1:30" ht="16.5" hidden="1" customHeight="1" x14ac:dyDescent="0.3">
      <c r="A213" s="238">
        <v>37</v>
      </c>
      <c r="B213" s="238"/>
      <c r="C213" s="239"/>
      <c r="D213" s="239"/>
      <c r="E213" s="240"/>
      <c r="F213" s="239"/>
      <c r="G213" s="230"/>
      <c r="H213" s="231"/>
      <c r="I213" s="232"/>
      <c r="J213" s="233"/>
      <c r="K213" s="234"/>
      <c r="L213" s="231"/>
      <c r="M213" s="232"/>
      <c r="N213" s="237"/>
      <c r="O213" s="91">
        <v>1</v>
      </c>
      <c r="P213" s="95"/>
      <c r="Q213" s="92"/>
    </row>
    <row r="214" spans="1:30" ht="16.5" hidden="1" customHeight="1" x14ac:dyDescent="0.3">
      <c r="A214" s="238"/>
      <c r="B214" s="238"/>
      <c r="C214" s="239"/>
      <c r="D214" s="239"/>
      <c r="E214" s="240"/>
      <c r="F214" s="239"/>
      <c r="G214" s="230"/>
      <c r="H214" s="231"/>
      <c r="I214" s="232"/>
      <c r="J214" s="233"/>
      <c r="K214" s="235"/>
      <c r="L214" s="231"/>
      <c r="M214" s="232"/>
      <c r="N214" s="237"/>
      <c r="O214" s="91">
        <v>2</v>
      </c>
      <c r="P214" s="95"/>
      <c r="Q214" s="92"/>
    </row>
    <row r="215" spans="1:30" ht="16.5" hidden="1" customHeight="1" x14ac:dyDescent="0.3">
      <c r="A215" s="238"/>
      <c r="B215" s="238"/>
      <c r="C215" s="239"/>
      <c r="D215" s="239"/>
      <c r="E215" s="240"/>
      <c r="F215" s="239"/>
      <c r="G215" s="230"/>
      <c r="H215" s="231"/>
      <c r="I215" s="232"/>
      <c r="J215" s="233"/>
      <c r="K215" s="235"/>
      <c r="L215" s="231"/>
      <c r="M215" s="232"/>
      <c r="N215" s="237"/>
      <c r="O215" s="91">
        <v>3</v>
      </c>
      <c r="P215" s="95"/>
      <c r="Q215" s="92"/>
    </row>
    <row r="216" spans="1:30" ht="16.5" hidden="1" customHeight="1" x14ac:dyDescent="0.3">
      <c r="A216" s="238"/>
      <c r="B216" s="238"/>
      <c r="C216" s="239"/>
      <c r="D216" s="239"/>
      <c r="E216" s="240"/>
      <c r="F216" s="239"/>
      <c r="G216" s="230"/>
      <c r="H216" s="231"/>
      <c r="I216" s="232"/>
      <c r="J216" s="233"/>
      <c r="K216" s="235"/>
      <c r="L216" s="231"/>
      <c r="M216" s="232"/>
      <c r="N216" s="237"/>
      <c r="O216" s="91">
        <v>4</v>
      </c>
      <c r="P216" s="95"/>
      <c r="Q216" s="92"/>
    </row>
    <row r="217" spans="1:30" ht="16.5" hidden="1" customHeight="1" x14ac:dyDescent="0.3">
      <c r="A217" s="238"/>
      <c r="B217" s="238"/>
      <c r="C217" s="239"/>
      <c r="D217" s="239"/>
      <c r="E217" s="240"/>
      <c r="F217" s="239"/>
      <c r="G217" s="230"/>
      <c r="H217" s="231"/>
      <c r="I217" s="232"/>
      <c r="J217" s="233"/>
      <c r="K217" s="235"/>
      <c r="L217" s="231"/>
      <c r="M217" s="232"/>
      <c r="N217" s="237"/>
      <c r="O217" s="91">
        <v>5</v>
      </c>
      <c r="P217" s="95"/>
      <c r="Q217" s="92"/>
    </row>
    <row r="218" spans="1:30" ht="16.5" hidden="1" customHeight="1" x14ac:dyDescent="0.3">
      <c r="A218" s="238"/>
      <c r="B218" s="238"/>
      <c r="C218" s="239"/>
      <c r="D218" s="239"/>
      <c r="E218" s="240"/>
      <c r="F218" s="239"/>
      <c r="G218" s="230"/>
      <c r="H218" s="231"/>
      <c r="I218" s="232"/>
      <c r="J218" s="233"/>
      <c r="K218" s="236"/>
      <c r="L218" s="231"/>
      <c r="M218" s="232"/>
      <c r="N218" s="237"/>
      <c r="O218" s="91">
        <v>6</v>
      </c>
      <c r="P218" s="95"/>
      <c r="Q218" s="92"/>
    </row>
    <row r="219" spans="1:30" ht="16.5" hidden="1" customHeight="1" x14ac:dyDescent="0.3">
      <c r="A219" s="238">
        <v>38</v>
      </c>
      <c r="B219" s="238"/>
      <c r="C219" s="239"/>
      <c r="D219" s="239"/>
      <c r="E219" s="240"/>
      <c r="F219" s="239"/>
      <c r="G219" s="230"/>
      <c r="H219" s="231"/>
      <c r="I219" s="232"/>
      <c r="J219" s="233"/>
      <c r="K219" s="234"/>
      <c r="L219" s="231"/>
      <c r="M219" s="232"/>
      <c r="N219" s="237"/>
      <c r="O219" s="91">
        <v>1</v>
      </c>
      <c r="P219" s="95"/>
      <c r="Q219" s="92"/>
    </row>
    <row r="220" spans="1:30" ht="16.5" hidden="1" customHeight="1" x14ac:dyDescent="0.3">
      <c r="A220" s="238"/>
      <c r="B220" s="238"/>
      <c r="C220" s="239"/>
      <c r="D220" s="239"/>
      <c r="E220" s="240"/>
      <c r="F220" s="239"/>
      <c r="G220" s="230"/>
      <c r="H220" s="231"/>
      <c r="I220" s="232"/>
      <c r="J220" s="233"/>
      <c r="K220" s="235"/>
      <c r="L220" s="231"/>
      <c r="M220" s="232"/>
      <c r="N220" s="237"/>
      <c r="O220" s="91">
        <v>2</v>
      </c>
      <c r="P220" s="95"/>
      <c r="Q220" s="92"/>
    </row>
    <row r="221" spans="1:30" ht="16.5" hidden="1" customHeight="1" x14ac:dyDescent="0.3">
      <c r="A221" s="238"/>
      <c r="B221" s="238"/>
      <c r="C221" s="239"/>
      <c r="D221" s="239"/>
      <c r="E221" s="240"/>
      <c r="F221" s="239"/>
      <c r="G221" s="230"/>
      <c r="H221" s="231"/>
      <c r="I221" s="232"/>
      <c r="J221" s="233"/>
      <c r="K221" s="235"/>
      <c r="L221" s="231"/>
      <c r="M221" s="232"/>
      <c r="N221" s="237"/>
      <c r="O221" s="91">
        <v>3</v>
      </c>
      <c r="P221" s="95"/>
      <c r="Q221" s="92"/>
    </row>
    <row r="222" spans="1:30" ht="16.5" hidden="1" customHeight="1" x14ac:dyDescent="0.3">
      <c r="A222" s="238"/>
      <c r="B222" s="238"/>
      <c r="C222" s="239"/>
      <c r="D222" s="239"/>
      <c r="E222" s="240"/>
      <c r="F222" s="239"/>
      <c r="G222" s="230"/>
      <c r="H222" s="231"/>
      <c r="I222" s="232"/>
      <c r="J222" s="233"/>
      <c r="K222" s="235"/>
      <c r="L222" s="231"/>
      <c r="M222" s="232"/>
      <c r="N222" s="237"/>
      <c r="O222" s="91">
        <v>4</v>
      </c>
      <c r="P222" s="95"/>
      <c r="Q222" s="92"/>
    </row>
    <row r="223" spans="1:30" ht="16.5" hidden="1" customHeight="1" x14ac:dyDescent="0.3">
      <c r="A223" s="238"/>
      <c r="B223" s="238"/>
      <c r="C223" s="239"/>
      <c r="D223" s="239"/>
      <c r="E223" s="240"/>
      <c r="F223" s="239"/>
      <c r="G223" s="230"/>
      <c r="H223" s="231"/>
      <c r="I223" s="232"/>
      <c r="J223" s="233"/>
      <c r="K223" s="235"/>
      <c r="L223" s="231"/>
      <c r="M223" s="232"/>
      <c r="N223" s="237"/>
      <c r="O223" s="91">
        <v>5</v>
      </c>
      <c r="P223" s="95"/>
      <c r="Q223" s="92"/>
    </row>
    <row r="224" spans="1:30" ht="16.5" hidden="1" customHeight="1" x14ac:dyDescent="0.3">
      <c r="A224" s="238"/>
      <c r="B224" s="238"/>
      <c r="C224" s="239"/>
      <c r="D224" s="239"/>
      <c r="E224" s="240"/>
      <c r="F224" s="239"/>
      <c r="G224" s="230"/>
      <c r="H224" s="231"/>
      <c r="I224" s="232"/>
      <c r="J224" s="233"/>
      <c r="K224" s="236"/>
      <c r="L224" s="231"/>
      <c r="M224" s="232"/>
      <c r="N224" s="237"/>
      <c r="O224" s="91">
        <v>6</v>
      </c>
      <c r="P224" s="95"/>
      <c r="Q224" s="92"/>
    </row>
    <row r="225" spans="1:17" ht="16.5" hidden="1" customHeight="1" x14ac:dyDescent="0.3">
      <c r="A225" s="238">
        <v>39</v>
      </c>
      <c r="B225" s="238"/>
      <c r="C225" s="239"/>
      <c r="D225" s="239"/>
      <c r="E225" s="240"/>
      <c r="F225" s="239"/>
      <c r="G225" s="230"/>
      <c r="H225" s="231"/>
      <c r="I225" s="232"/>
      <c r="J225" s="233"/>
      <c r="K225" s="234"/>
      <c r="L225" s="231"/>
      <c r="M225" s="232"/>
      <c r="N225" s="237"/>
      <c r="O225" s="91">
        <v>1</v>
      </c>
      <c r="P225" s="95"/>
      <c r="Q225" s="92"/>
    </row>
    <row r="226" spans="1:17" ht="16.5" hidden="1" customHeight="1" x14ac:dyDescent="0.3">
      <c r="A226" s="238"/>
      <c r="B226" s="238"/>
      <c r="C226" s="239"/>
      <c r="D226" s="239"/>
      <c r="E226" s="240"/>
      <c r="F226" s="239"/>
      <c r="G226" s="230"/>
      <c r="H226" s="231"/>
      <c r="I226" s="232"/>
      <c r="J226" s="233"/>
      <c r="K226" s="235"/>
      <c r="L226" s="231"/>
      <c r="M226" s="232"/>
      <c r="N226" s="237"/>
      <c r="O226" s="91">
        <v>2</v>
      </c>
      <c r="P226" s="95"/>
      <c r="Q226" s="92"/>
    </row>
    <row r="227" spans="1:17" ht="16.5" hidden="1" customHeight="1" x14ac:dyDescent="0.3">
      <c r="A227" s="238"/>
      <c r="B227" s="238"/>
      <c r="C227" s="239"/>
      <c r="D227" s="239"/>
      <c r="E227" s="240"/>
      <c r="F227" s="239"/>
      <c r="G227" s="230"/>
      <c r="H227" s="231"/>
      <c r="I227" s="232"/>
      <c r="J227" s="233"/>
      <c r="K227" s="235"/>
      <c r="L227" s="231"/>
      <c r="M227" s="232"/>
      <c r="N227" s="237"/>
      <c r="O227" s="91">
        <v>3</v>
      </c>
      <c r="P227" s="95"/>
      <c r="Q227" s="92"/>
    </row>
    <row r="228" spans="1:17" ht="16.5" hidden="1" customHeight="1" x14ac:dyDescent="0.3">
      <c r="A228" s="238"/>
      <c r="B228" s="238"/>
      <c r="C228" s="239"/>
      <c r="D228" s="239"/>
      <c r="E228" s="240"/>
      <c r="F228" s="239"/>
      <c r="G228" s="230"/>
      <c r="H228" s="231"/>
      <c r="I228" s="232"/>
      <c r="J228" s="233"/>
      <c r="K228" s="235"/>
      <c r="L228" s="231"/>
      <c r="M228" s="232"/>
      <c r="N228" s="237"/>
      <c r="O228" s="91">
        <v>4</v>
      </c>
      <c r="P228" s="95"/>
      <c r="Q228" s="92"/>
    </row>
    <row r="229" spans="1:17" ht="16.5" hidden="1" customHeight="1" x14ac:dyDescent="0.3">
      <c r="A229" s="238"/>
      <c r="B229" s="238"/>
      <c r="C229" s="239"/>
      <c r="D229" s="239"/>
      <c r="E229" s="240"/>
      <c r="F229" s="239"/>
      <c r="G229" s="230"/>
      <c r="H229" s="231"/>
      <c r="I229" s="232"/>
      <c r="J229" s="233"/>
      <c r="K229" s="235"/>
      <c r="L229" s="231"/>
      <c r="M229" s="232"/>
      <c r="N229" s="237"/>
      <c r="O229" s="91">
        <v>5</v>
      </c>
      <c r="P229" s="95"/>
      <c r="Q229" s="92"/>
    </row>
    <row r="230" spans="1:17" ht="16.5" hidden="1" customHeight="1" x14ac:dyDescent="0.3">
      <c r="A230" s="238"/>
      <c r="B230" s="238"/>
      <c r="C230" s="239"/>
      <c r="D230" s="239"/>
      <c r="E230" s="240"/>
      <c r="F230" s="239"/>
      <c r="G230" s="230"/>
      <c r="H230" s="231"/>
      <c r="I230" s="232"/>
      <c r="J230" s="233"/>
      <c r="K230" s="236"/>
      <c r="L230" s="231"/>
      <c r="M230" s="232"/>
      <c r="N230" s="237"/>
      <c r="O230" s="91">
        <v>6</v>
      </c>
      <c r="P230" s="95"/>
      <c r="Q230" s="92"/>
    </row>
    <row r="231" spans="1:17" ht="16.5" hidden="1" customHeight="1" x14ac:dyDescent="0.3">
      <c r="A231" s="238">
        <v>40</v>
      </c>
      <c r="B231" s="238"/>
      <c r="C231" s="239"/>
      <c r="D231" s="239"/>
      <c r="E231" s="240"/>
      <c r="F231" s="239"/>
      <c r="G231" s="230"/>
      <c r="H231" s="231"/>
      <c r="I231" s="232"/>
      <c r="J231" s="233"/>
      <c r="K231" s="234"/>
      <c r="L231" s="231"/>
      <c r="M231" s="232"/>
      <c r="N231" s="237"/>
      <c r="O231" s="91">
        <v>1</v>
      </c>
      <c r="P231" s="95"/>
      <c r="Q231" s="92"/>
    </row>
    <row r="232" spans="1:17" ht="16.5" hidden="1" customHeight="1" x14ac:dyDescent="0.3">
      <c r="A232" s="238"/>
      <c r="B232" s="238"/>
      <c r="C232" s="239"/>
      <c r="D232" s="239"/>
      <c r="E232" s="240"/>
      <c r="F232" s="239"/>
      <c r="G232" s="230"/>
      <c r="H232" s="231"/>
      <c r="I232" s="232"/>
      <c r="J232" s="233"/>
      <c r="K232" s="235"/>
      <c r="L232" s="231"/>
      <c r="M232" s="232"/>
      <c r="N232" s="237"/>
      <c r="O232" s="91">
        <v>2</v>
      </c>
      <c r="P232" s="95"/>
      <c r="Q232" s="92"/>
    </row>
    <row r="233" spans="1:17" ht="16.5" hidden="1" customHeight="1" x14ac:dyDescent="0.3">
      <c r="A233" s="238"/>
      <c r="B233" s="238"/>
      <c r="C233" s="239"/>
      <c r="D233" s="239"/>
      <c r="E233" s="240"/>
      <c r="F233" s="239"/>
      <c r="G233" s="230"/>
      <c r="H233" s="231"/>
      <c r="I233" s="232"/>
      <c r="J233" s="233"/>
      <c r="K233" s="235"/>
      <c r="L233" s="231"/>
      <c r="M233" s="232"/>
      <c r="N233" s="237"/>
      <c r="O233" s="91">
        <v>3</v>
      </c>
      <c r="P233" s="95"/>
      <c r="Q233" s="92"/>
    </row>
    <row r="234" spans="1:17" ht="16.5" hidden="1" customHeight="1" x14ac:dyDescent="0.3">
      <c r="A234" s="238"/>
      <c r="B234" s="238"/>
      <c r="C234" s="239"/>
      <c r="D234" s="239"/>
      <c r="E234" s="240"/>
      <c r="F234" s="239"/>
      <c r="G234" s="230"/>
      <c r="H234" s="231"/>
      <c r="I234" s="232"/>
      <c r="J234" s="233"/>
      <c r="K234" s="235"/>
      <c r="L234" s="231"/>
      <c r="M234" s="232"/>
      <c r="N234" s="237"/>
      <c r="O234" s="91">
        <v>4</v>
      </c>
      <c r="P234" s="95"/>
      <c r="Q234" s="92"/>
    </row>
    <row r="235" spans="1:17" ht="16.5" hidden="1" customHeight="1" x14ac:dyDescent="0.3">
      <c r="A235" s="238"/>
      <c r="B235" s="238"/>
      <c r="C235" s="239"/>
      <c r="D235" s="239"/>
      <c r="E235" s="240"/>
      <c r="F235" s="239"/>
      <c r="G235" s="230"/>
      <c r="H235" s="231"/>
      <c r="I235" s="232"/>
      <c r="J235" s="233"/>
      <c r="K235" s="235"/>
      <c r="L235" s="231"/>
      <c r="M235" s="232"/>
      <c r="N235" s="237"/>
      <c r="O235" s="91">
        <v>5</v>
      </c>
      <c r="P235" s="95"/>
      <c r="Q235" s="92"/>
    </row>
    <row r="236" spans="1:17" ht="16.5" hidden="1" customHeight="1" x14ac:dyDescent="0.3">
      <c r="A236" s="238"/>
      <c r="B236" s="238"/>
      <c r="C236" s="239"/>
      <c r="D236" s="239"/>
      <c r="E236" s="240"/>
      <c r="F236" s="239"/>
      <c r="G236" s="230"/>
      <c r="H236" s="231"/>
      <c r="I236" s="232"/>
      <c r="J236" s="233"/>
      <c r="K236" s="236"/>
      <c r="L236" s="231"/>
      <c r="M236" s="232"/>
      <c r="N236" s="237"/>
      <c r="O236" s="91">
        <v>6</v>
      </c>
      <c r="P236" s="95"/>
      <c r="Q236" s="92"/>
    </row>
    <row r="237" spans="1:17" x14ac:dyDescent="0.3">
      <c r="C237" s="1"/>
      <c r="D237" s="1"/>
      <c r="F237" s="1"/>
      <c r="P237" s="1"/>
    </row>
    <row r="238" spans="1:17" x14ac:dyDescent="0.3">
      <c r="C238" s="1"/>
      <c r="D238" s="1"/>
      <c r="F238" s="1"/>
      <c r="P238" s="1"/>
    </row>
    <row r="239" spans="1:17" x14ac:dyDescent="0.3">
      <c r="A239" s="262" t="s">
        <v>72</v>
      </c>
      <c r="B239" s="262"/>
      <c r="C239" s="262"/>
      <c r="D239" s="262"/>
      <c r="E239" s="262"/>
      <c r="F239" s="262"/>
      <c r="G239" s="262"/>
      <c r="H239" s="262"/>
      <c r="I239" s="262"/>
      <c r="J239" s="262"/>
      <c r="K239" s="262"/>
      <c r="L239" s="262"/>
      <c r="M239" s="262"/>
      <c r="N239" s="262"/>
      <c r="O239" s="262"/>
      <c r="P239" s="262"/>
      <c r="Q239" s="262"/>
    </row>
    <row r="240" spans="1:17" x14ac:dyDescent="0.3">
      <c r="C240" s="1"/>
      <c r="D240" s="4"/>
      <c r="F240" s="1"/>
      <c r="N240" s="86"/>
      <c r="P240" s="1"/>
    </row>
    <row r="241" spans="1:16" x14ac:dyDescent="0.3">
      <c r="A241" s="21" t="s">
        <v>73</v>
      </c>
      <c r="B241" s="1"/>
      <c r="C241" s="1"/>
      <c r="D241" s="1"/>
      <c r="F241" s="1"/>
      <c r="N241" s="86"/>
      <c r="P241" s="1"/>
    </row>
  </sheetData>
  <dataConsolidate/>
  <mergeCells count="585">
    <mergeCell ref="K153:K158"/>
    <mergeCell ref="K159:K164"/>
    <mergeCell ref="K147:K152"/>
    <mergeCell ref="K141:K146"/>
    <mergeCell ref="K129:K134"/>
    <mergeCell ref="A1:C3"/>
    <mergeCell ref="A5:A6"/>
    <mergeCell ref="F5:F6"/>
    <mergeCell ref="E5:E6"/>
    <mergeCell ref="D5:D6"/>
    <mergeCell ref="J93:J98"/>
    <mergeCell ref="J87:J92"/>
    <mergeCell ref="K87:K92"/>
    <mergeCell ref="A19:A24"/>
    <mergeCell ref="B31:B36"/>
    <mergeCell ref="B37:B42"/>
    <mergeCell ref="C37:C42"/>
    <mergeCell ref="J31:J36"/>
    <mergeCell ref="H37:H42"/>
    <mergeCell ref="I37:I42"/>
    <mergeCell ref="C31:C36"/>
    <mergeCell ref="F13:F18"/>
    <mergeCell ref="G13:G18"/>
    <mergeCell ref="J43:J48"/>
    <mergeCell ref="P5:P6"/>
    <mergeCell ref="G5:G6"/>
    <mergeCell ref="H5:H6"/>
    <mergeCell ref="I5:I6"/>
    <mergeCell ref="L5:L6"/>
    <mergeCell ref="C5:C6"/>
    <mergeCell ref="H4:N4"/>
    <mergeCell ref="K189:K194"/>
    <mergeCell ref="L189:L194"/>
    <mergeCell ref="M189:M194"/>
    <mergeCell ref="M177:M182"/>
    <mergeCell ref="N177:N182"/>
    <mergeCell ref="K183:K188"/>
    <mergeCell ref="N183:N188"/>
    <mergeCell ref="H189:H194"/>
    <mergeCell ref="I189:I194"/>
    <mergeCell ref="J189:J194"/>
    <mergeCell ref="D171:D176"/>
    <mergeCell ref="D177:D182"/>
    <mergeCell ref="D183:D188"/>
    <mergeCell ref="D189:D194"/>
    <mergeCell ref="N159:N164"/>
    <mergeCell ref="M147:M152"/>
    <mergeCell ref="K165:K170"/>
    <mergeCell ref="N201:N206"/>
    <mergeCell ref="L183:L188"/>
    <mergeCell ref="M183:M188"/>
    <mergeCell ref="L201:L206"/>
    <mergeCell ref="M201:M206"/>
    <mergeCell ref="N189:N194"/>
    <mergeCell ref="K195:K200"/>
    <mergeCell ref="L195:L200"/>
    <mergeCell ref="M195:M200"/>
    <mergeCell ref="N195:N200"/>
    <mergeCell ref="K201:K206"/>
    <mergeCell ref="H195:H200"/>
    <mergeCell ref="I195:I200"/>
    <mergeCell ref="J195:J200"/>
    <mergeCell ref="H201:H206"/>
    <mergeCell ref="I201:I206"/>
    <mergeCell ref="J201:J206"/>
    <mergeCell ref="K207:K212"/>
    <mergeCell ref="L207:L212"/>
    <mergeCell ref="M207:M212"/>
    <mergeCell ref="N207:N212"/>
    <mergeCell ref="F171:F176"/>
    <mergeCell ref="F177:F182"/>
    <mergeCell ref="F183:F188"/>
    <mergeCell ref="F189:F194"/>
    <mergeCell ref="F195:F200"/>
    <mergeCell ref="F201:F206"/>
    <mergeCell ref="H207:H212"/>
    <mergeCell ref="I207:I212"/>
    <mergeCell ref="J207:J212"/>
    <mergeCell ref="H171:H176"/>
    <mergeCell ref="I171:I176"/>
    <mergeCell ref="J171:J176"/>
    <mergeCell ref="H177:H182"/>
    <mergeCell ref="F207:F212"/>
    <mergeCell ref="G171:G176"/>
    <mergeCell ref="G177:G182"/>
    <mergeCell ref="G183:G188"/>
    <mergeCell ref="G189:G194"/>
    <mergeCell ref="G195:G200"/>
    <mergeCell ref="G201:G206"/>
    <mergeCell ref="G207:G212"/>
    <mergeCell ref="N171:N176"/>
    <mergeCell ref="M171:M176"/>
    <mergeCell ref="D195:D200"/>
    <mergeCell ref="D201:D206"/>
    <mergeCell ref="D207:D212"/>
    <mergeCell ref="E171:E176"/>
    <mergeCell ref="E177:E182"/>
    <mergeCell ref="E183:E188"/>
    <mergeCell ref="E189:E194"/>
    <mergeCell ref="E195:E200"/>
    <mergeCell ref="E201:E206"/>
    <mergeCell ref="E207:E212"/>
    <mergeCell ref="A207:A212"/>
    <mergeCell ref="B171:B176"/>
    <mergeCell ref="B177:B182"/>
    <mergeCell ref="B183:B188"/>
    <mergeCell ref="B189:B194"/>
    <mergeCell ref="B195:B200"/>
    <mergeCell ref="B201:B206"/>
    <mergeCell ref="B207:B212"/>
    <mergeCell ref="C171:C176"/>
    <mergeCell ref="C177:C182"/>
    <mergeCell ref="C183:C188"/>
    <mergeCell ref="C189:C194"/>
    <mergeCell ref="C195:C200"/>
    <mergeCell ref="C201:C206"/>
    <mergeCell ref="C207:C212"/>
    <mergeCell ref="A171:A176"/>
    <mergeCell ref="A177:A182"/>
    <mergeCell ref="A183:A188"/>
    <mergeCell ref="A189:A194"/>
    <mergeCell ref="A195:A200"/>
    <mergeCell ref="A201:A206"/>
    <mergeCell ref="N147:N152"/>
    <mergeCell ref="M141:M146"/>
    <mergeCell ref="N141:N146"/>
    <mergeCell ref="N135:N140"/>
    <mergeCell ref="L129:L134"/>
    <mergeCell ref="L165:L170"/>
    <mergeCell ref="M165:M170"/>
    <mergeCell ref="N165:N170"/>
    <mergeCell ref="M153:M158"/>
    <mergeCell ref="N153:N158"/>
    <mergeCell ref="L141:L146"/>
    <mergeCell ref="L159:L164"/>
    <mergeCell ref="M159:M164"/>
    <mergeCell ref="L153:L158"/>
    <mergeCell ref="L147:L152"/>
    <mergeCell ref="M129:M134"/>
    <mergeCell ref="I177:I182"/>
    <mergeCell ref="J177:J182"/>
    <mergeCell ref="H183:H188"/>
    <mergeCell ref="I183:I188"/>
    <mergeCell ref="J183:J188"/>
    <mergeCell ref="K177:K182"/>
    <mergeCell ref="L177:L182"/>
    <mergeCell ref="K171:K176"/>
    <mergeCell ref="L171:L176"/>
    <mergeCell ref="N73:N74"/>
    <mergeCell ref="J75:J80"/>
    <mergeCell ref="K75:K80"/>
    <mergeCell ref="L75:L80"/>
    <mergeCell ref="M75:M80"/>
    <mergeCell ref="N75:N80"/>
    <mergeCell ref="N31:N36"/>
    <mergeCell ref="M37:M42"/>
    <mergeCell ref="N37:N42"/>
    <mergeCell ref="J67:J72"/>
    <mergeCell ref="K67:K72"/>
    <mergeCell ref="L67:L72"/>
    <mergeCell ref="M67:M72"/>
    <mergeCell ref="N67:N72"/>
    <mergeCell ref="M31:M36"/>
    <mergeCell ref="J73:J74"/>
    <mergeCell ref="K73:K74"/>
    <mergeCell ref="L73:L74"/>
    <mergeCell ref="M73:M74"/>
    <mergeCell ref="M61:M66"/>
    <mergeCell ref="N61:N66"/>
    <mergeCell ref="M49:M54"/>
    <mergeCell ref="N49:N54"/>
    <mergeCell ref="L61:L66"/>
    <mergeCell ref="M81:M86"/>
    <mergeCell ref="N81:N86"/>
    <mergeCell ref="N129:N134"/>
    <mergeCell ref="K135:K140"/>
    <mergeCell ref="L135:L140"/>
    <mergeCell ref="M135:M140"/>
    <mergeCell ref="N87:N92"/>
    <mergeCell ref="L99:L104"/>
    <mergeCell ref="M99:M104"/>
    <mergeCell ref="N99:N104"/>
    <mergeCell ref="L87:L92"/>
    <mergeCell ref="M87:M92"/>
    <mergeCell ref="N117:N122"/>
    <mergeCell ref="N111:N116"/>
    <mergeCell ref="N123:N128"/>
    <mergeCell ref="M93:M98"/>
    <mergeCell ref="N93:N98"/>
    <mergeCell ref="M105:M110"/>
    <mergeCell ref="N105:N110"/>
    <mergeCell ref="L93:L98"/>
    <mergeCell ref="J37:J42"/>
    <mergeCell ref="L37:L42"/>
    <mergeCell ref="H19:H24"/>
    <mergeCell ref="H13:H18"/>
    <mergeCell ref="K37:K42"/>
    <mergeCell ref="J13:J18"/>
    <mergeCell ref="I25:I30"/>
    <mergeCell ref="I13:I18"/>
    <mergeCell ref="M19:M24"/>
    <mergeCell ref="H31:H36"/>
    <mergeCell ref="H25:H30"/>
    <mergeCell ref="K25:K30"/>
    <mergeCell ref="I31:I36"/>
    <mergeCell ref="K31:K36"/>
    <mergeCell ref="L31:L36"/>
    <mergeCell ref="N5:N6"/>
    <mergeCell ref="J5:J6"/>
    <mergeCell ref="K5:K6"/>
    <mergeCell ref="M5:M6"/>
    <mergeCell ref="I19:I24"/>
    <mergeCell ref="N19:N24"/>
    <mergeCell ref="J25:J30"/>
    <mergeCell ref="L25:L30"/>
    <mergeCell ref="M25:M30"/>
    <mergeCell ref="N25:N30"/>
    <mergeCell ref="N7:N12"/>
    <mergeCell ref="I7:I12"/>
    <mergeCell ref="K13:K18"/>
    <mergeCell ref="L13:L18"/>
    <mergeCell ref="N13:N18"/>
    <mergeCell ref="M13:M18"/>
    <mergeCell ref="K19:K24"/>
    <mergeCell ref="J19:J24"/>
    <mergeCell ref="L19:L24"/>
    <mergeCell ref="J7:J12"/>
    <mergeCell ref="L7:L12"/>
    <mergeCell ref="M7:M12"/>
    <mergeCell ref="K7:K12"/>
    <mergeCell ref="A4:G4"/>
    <mergeCell ref="A55:A60"/>
    <mergeCell ref="C55:C60"/>
    <mergeCell ref="D55:D60"/>
    <mergeCell ref="F55:F60"/>
    <mergeCell ref="G55:G60"/>
    <mergeCell ref="E43:E48"/>
    <mergeCell ref="A25:A30"/>
    <mergeCell ref="C25:C30"/>
    <mergeCell ref="D25:D30"/>
    <mergeCell ref="E25:E30"/>
    <mergeCell ref="F25:F30"/>
    <mergeCell ref="G25:G30"/>
    <mergeCell ref="E13:E18"/>
    <mergeCell ref="A7:A12"/>
    <mergeCell ref="B5:B6"/>
    <mergeCell ref="A31:A36"/>
    <mergeCell ref="G19:G24"/>
    <mergeCell ref="C43:C48"/>
    <mergeCell ref="D31:D36"/>
    <mergeCell ref="D49:D54"/>
    <mergeCell ref="B13:B18"/>
    <mergeCell ref="B19:B24"/>
    <mergeCell ref="B25:B30"/>
    <mergeCell ref="A13:A18"/>
    <mergeCell ref="B7:B12"/>
    <mergeCell ref="A49:A54"/>
    <mergeCell ref="A37:A42"/>
    <mergeCell ref="A43:A48"/>
    <mergeCell ref="A73:A74"/>
    <mergeCell ref="E61:E66"/>
    <mergeCell ref="I61:I66"/>
    <mergeCell ref="H61:H66"/>
    <mergeCell ref="C61:C66"/>
    <mergeCell ref="D61:D66"/>
    <mergeCell ref="G61:G66"/>
    <mergeCell ref="C73:C74"/>
    <mergeCell ref="D73:D74"/>
    <mergeCell ref="E73:E74"/>
    <mergeCell ref="F73:F74"/>
    <mergeCell ref="G73:G74"/>
    <mergeCell ref="G67:G72"/>
    <mergeCell ref="H67:H72"/>
    <mergeCell ref="A67:A72"/>
    <mergeCell ref="A61:A66"/>
    <mergeCell ref="I67:I72"/>
    <mergeCell ref="I55:I60"/>
    <mergeCell ref="D37:D42"/>
    <mergeCell ref="A239:Q239"/>
    <mergeCell ref="M55:M60"/>
    <mergeCell ref="N55:N60"/>
    <mergeCell ref="J55:J60"/>
    <mergeCell ref="L55:L60"/>
    <mergeCell ref="B87:B92"/>
    <mergeCell ref="A81:A86"/>
    <mergeCell ref="I81:I86"/>
    <mergeCell ref="A75:A80"/>
    <mergeCell ref="A87:A92"/>
    <mergeCell ref="C87:C92"/>
    <mergeCell ref="E87:E92"/>
    <mergeCell ref="F87:F92"/>
    <mergeCell ref="G87:G92"/>
    <mergeCell ref="H87:H92"/>
    <mergeCell ref="F93:F98"/>
    <mergeCell ref="B99:B104"/>
    <mergeCell ref="B93:B98"/>
    <mergeCell ref="A93:A98"/>
    <mergeCell ref="C93:C98"/>
    <mergeCell ref="J61:J66"/>
    <mergeCell ref="K61:K66"/>
    <mergeCell ref="J81:J86"/>
    <mergeCell ref="L81:L86"/>
    <mergeCell ref="M43:M48"/>
    <mergeCell ref="N43:N48"/>
    <mergeCell ref="F49:F54"/>
    <mergeCell ref="G49:G54"/>
    <mergeCell ref="H49:H54"/>
    <mergeCell ref="I49:I54"/>
    <mergeCell ref="J49:J54"/>
    <mergeCell ref="F43:F48"/>
    <mergeCell ref="G43:G48"/>
    <mergeCell ref="H43:H48"/>
    <mergeCell ref="I43:I48"/>
    <mergeCell ref="K49:K54"/>
    <mergeCell ref="L49:L54"/>
    <mergeCell ref="K43:K48"/>
    <mergeCell ref="L43:L48"/>
    <mergeCell ref="I73:I74"/>
    <mergeCell ref="B43:B48"/>
    <mergeCell ref="B49:B54"/>
    <mergeCell ref="I75:I80"/>
    <mergeCell ref="D67:D72"/>
    <mergeCell ref="E67:E72"/>
    <mergeCell ref="F67:F72"/>
    <mergeCell ref="F61:F66"/>
    <mergeCell ref="C67:C72"/>
    <mergeCell ref="D43:D48"/>
    <mergeCell ref="E55:E60"/>
    <mergeCell ref="H55:H60"/>
    <mergeCell ref="B75:B80"/>
    <mergeCell ref="B55:B60"/>
    <mergeCell ref="B61:B66"/>
    <mergeCell ref="B67:B72"/>
    <mergeCell ref="E49:E54"/>
    <mergeCell ref="F31:F36"/>
    <mergeCell ref="G37:G42"/>
    <mergeCell ref="B81:B86"/>
    <mergeCell ref="C81:C86"/>
    <mergeCell ref="F75:F80"/>
    <mergeCell ref="G75:G80"/>
    <mergeCell ref="B73:B74"/>
    <mergeCell ref="E37:E42"/>
    <mergeCell ref="F37:F42"/>
    <mergeCell ref="G31:G36"/>
    <mergeCell ref="H81:H86"/>
    <mergeCell ref="D81:D86"/>
    <mergeCell ref="C75:C80"/>
    <mergeCell ref="D75:D80"/>
    <mergeCell ref="E75:E80"/>
    <mergeCell ref="C49:C54"/>
    <mergeCell ref="G7:G12"/>
    <mergeCell ref="H7:H12"/>
    <mergeCell ref="C7:C12"/>
    <mergeCell ref="D7:D12"/>
    <mergeCell ref="E7:E12"/>
    <mergeCell ref="C13:C18"/>
    <mergeCell ref="D13:D18"/>
    <mergeCell ref="C19:C24"/>
    <mergeCell ref="F7:F12"/>
    <mergeCell ref="D19:D24"/>
    <mergeCell ref="E19:E24"/>
    <mergeCell ref="F19:F24"/>
    <mergeCell ref="E81:E86"/>
    <mergeCell ref="F81:F86"/>
    <mergeCell ref="G81:G86"/>
    <mergeCell ref="H75:H80"/>
    <mergeCell ref="H73:H74"/>
    <mergeCell ref="E31:E36"/>
    <mergeCell ref="D93:D98"/>
    <mergeCell ref="E93:E98"/>
    <mergeCell ref="A99:A104"/>
    <mergeCell ref="I87:I92"/>
    <mergeCell ref="D87:D92"/>
    <mergeCell ref="G99:G104"/>
    <mergeCell ref="H99:H104"/>
    <mergeCell ref="I99:I104"/>
    <mergeCell ref="G93:G98"/>
    <mergeCell ref="H93:H98"/>
    <mergeCell ref="I93:I98"/>
    <mergeCell ref="F111:F116"/>
    <mergeCell ref="G111:G116"/>
    <mergeCell ref="H111:H116"/>
    <mergeCell ref="I111:I116"/>
    <mergeCell ref="J111:J116"/>
    <mergeCell ref="K111:K116"/>
    <mergeCell ref="L111:L116"/>
    <mergeCell ref="M111:M116"/>
    <mergeCell ref="C99:C104"/>
    <mergeCell ref="D99:D104"/>
    <mergeCell ref="E99:E104"/>
    <mergeCell ref="F99:F104"/>
    <mergeCell ref="J99:J104"/>
    <mergeCell ref="B105:B110"/>
    <mergeCell ref="A105:A110"/>
    <mergeCell ref="C105:C110"/>
    <mergeCell ref="D105:D110"/>
    <mergeCell ref="E105:E110"/>
    <mergeCell ref="F105:F110"/>
    <mergeCell ref="J105:J110"/>
    <mergeCell ref="K105:K110"/>
    <mergeCell ref="L105:L110"/>
    <mergeCell ref="G105:G110"/>
    <mergeCell ref="H105:H110"/>
    <mergeCell ref="I105:I110"/>
    <mergeCell ref="A123:A128"/>
    <mergeCell ref="A129:A134"/>
    <mergeCell ref="B111:B116"/>
    <mergeCell ref="C111:C116"/>
    <mergeCell ref="D111:D116"/>
    <mergeCell ref="E111:E116"/>
    <mergeCell ref="B117:B122"/>
    <mergeCell ref="C117:C122"/>
    <mergeCell ref="D117:D122"/>
    <mergeCell ref="E117:E122"/>
    <mergeCell ref="B123:B128"/>
    <mergeCell ref="C123:C128"/>
    <mergeCell ref="D123:D128"/>
    <mergeCell ref="E123:E128"/>
    <mergeCell ref="B129:B134"/>
    <mergeCell ref="C129:C134"/>
    <mergeCell ref="D129:D134"/>
    <mergeCell ref="A111:A116"/>
    <mergeCell ref="A117:A122"/>
    <mergeCell ref="F123:F128"/>
    <mergeCell ref="G123:G128"/>
    <mergeCell ref="H123:H128"/>
    <mergeCell ref="I123:I128"/>
    <mergeCell ref="J123:J128"/>
    <mergeCell ref="K123:K128"/>
    <mergeCell ref="L123:L128"/>
    <mergeCell ref="M123:M128"/>
    <mergeCell ref="F117:F122"/>
    <mergeCell ref="G117:G122"/>
    <mergeCell ref="H117:H122"/>
    <mergeCell ref="I117:I122"/>
    <mergeCell ref="J117:J122"/>
    <mergeCell ref="K117:K122"/>
    <mergeCell ref="L117:L122"/>
    <mergeCell ref="M117:M122"/>
    <mergeCell ref="F129:F134"/>
    <mergeCell ref="G129:G134"/>
    <mergeCell ref="H129:H134"/>
    <mergeCell ref="I129:I134"/>
    <mergeCell ref="E129:E134"/>
    <mergeCell ref="G135:G140"/>
    <mergeCell ref="H135:H140"/>
    <mergeCell ref="I135:I140"/>
    <mergeCell ref="J129:J134"/>
    <mergeCell ref="B135:B140"/>
    <mergeCell ref="C135:C140"/>
    <mergeCell ref="D135:D140"/>
    <mergeCell ref="E135:E140"/>
    <mergeCell ref="F135:F140"/>
    <mergeCell ref="A135:A140"/>
    <mergeCell ref="J135:J140"/>
    <mergeCell ref="A141:A146"/>
    <mergeCell ref="A147:A152"/>
    <mergeCell ref="J141:J146"/>
    <mergeCell ref="G141:G146"/>
    <mergeCell ref="H141:H146"/>
    <mergeCell ref="I141:I146"/>
    <mergeCell ref="B141:B146"/>
    <mergeCell ref="C141:C146"/>
    <mergeCell ref="D141:D146"/>
    <mergeCell ref="E141:E146"/>
    <mergeCell ref="F141:F146"/>
    <mergeCell ref="B147:B152"/>
    <mergeCell ref="C147:C152"/>
    <mergeCell ref="D147:D152"/>
    <mergeCell ref="E147:E152"/>
    <mergeCell ref="F147:F152"/>
    <mergeCell ref="G147:G152"/>
    <mergeCell ref="A159:A164"/>
    <mergeCell ref="A165:A170"/>
    <mergeCell ref="B153:B158"/>
    <mergeCell ref="C153:C158"/>
    <mergeCell ref="D153:D158"/>
    <mergeCell ref="E153:E158"/>
    <mergeCell ref="F153:F158"/>
    <mergeCell ref="G153:G158"/>
    <mergeCell ref="B159:B164"/>
    <mergeCell ref="C159:C164"/>
    <mergeCell ref="D159:D164"/>
    <mergeCell ref="E159:E164"/>
    <mergeCell ref="F159:F164"/>
    <mergeCell ref="G159:G164"/>
    <mergeCell ref="B165:B170"/>
    <mergeCell ref="C165:C170"/>
    <mergeCell ref="D165:D170"/>
    <mergeCell ref="E165:E170"/>
    <mergeCell ref="F165:F170"/>
    <mergeCell ref="G165:G170"/>
    <mergeCell ref="A153:A158"/>
    <mergeCell ref="H165:H170"/>
    <mergeCell ref="I165:I170"/>
    <mergeCell ref="J165:J170"/>
    <mergeCell ref="J147:J152"/>
    <mergeCell ref="H159:H164"/>
    <mergeCell ref="I159:I164"/>
    <mergeCell ref="J159:J164"/>
    <mergeCell ref="H153:H158"/>
    <mergeCell ref="I153:I158"/>
    <mergeCell ref="J153:J158"/>
    <mergeCell ref="H147:H152"/>
    <mergeCell ref="I147:I152"/>
    <mergeCell ref="A213:A218"/>
    <mergeCell ref="A219:A224"/>
    <mergeCell ref="A225:A230"/>
    <mergeCell ref="A231:A236"/>
    <mergeCell ref="B213:B218"/>
    <mergeCell ref="C213:C218"/>
    <mergeCell ref="D213:D218"/>
    <mergeCell ref="E213:E218"/>
    <mergeCell ref="F213:F218"/>
    <mergeCell ref="B225:B230"/>
    <mergeCell ref="C225:C230"/>
    <mergeCell ref="D225:D230"/>
    <mergeCell ref="E225:E230"/>
    <mergeCell ref="F225:F230"/>
    <mergeCell ref="G213:G218"/>
    <mergeCell ref="H213:H218"/>
    <mergeCell ref="I213:I218"/>
    <mergeCell ref="J213:J218"/>
    <mergeCell ref="K213:K218"/>
    <mergeCell ref="L213:L218"/>
    <mergeCell ref="M213:M218"/>
    <mergeCell ref="N213:N218"/>
    <mergeCell ref="B219:B224"/>
    <mergeCell ref="C219:C224"/>
    <mergeCell ref="D219:D224"/>
    <mergeCell ref="E219:E224"/>
    <mergeCell ref="F219:F224"/>
    <mergeCell ref="G219:G224"/>
    <mergeCell ref="H219:H224"/>
    <mergeCell ref="I219:I224"/>
    <mergeCell ref="J219:J224"/>
    <mergeCell ref="K219:K224"/>
    <mergeCell ref="L219:L224"/>
    <mergeCell ref="M219:M224"/>
    <mergeCell ref="N219:N224"/>
    <mergeCell ref="G225:G230"/>
    <mergeCell ref="H225:H230"/>
    <mergeCell ref="I225:I230"/>
    <mergeCell ref="J225:J230"/>
    <mergeCell ref="K225:K230"/>
    <mergeCell ref="L225:L230"/>
    <mergeCell ref="M225:M230"/>
    <mergeCell ref="N225:N230"/>
    <mergeCell ref="B231:B236"/>
    <mergeCell ref="C231:C236"/>
    <mergeCell ref="D231:D236"/>
    <mergeCell ref="E231:E236"/>
    <mergeCell ref="F231:F236"/>
    <mergeCell ref="G231:G236"/>
    <mergeCell ref="H231:H236"/>
    <mergeCell ref="I231:I236"/>
    <mergeCell ref="J231:J236"/>
    <mergeCell ref="K231:K236"/>
    <mergeCell ref="L231:L236"/>
    <mergeCell ref="M231:M236"/>
    <mergeCell ref="N231:N236"/>
    <mergeCell ref="AC1:AD1"/>
    <mergeCell ref="AC2:AD2"/>
    <mergeCell ref="AC3:AD3"/>
    <mergeCell ref="Q4:V4"/>
    <mergeCell ref="W4:X4"/>
    <mergeCell ref="Y4:Z4"/>
    <mergeCell ref="AA4:AB4"/>
    <mergeCell ref="AC4:AD4"/>
    <mergeCell ref="R5:R6"/>
    <mergeCell ref="S5:S6"/>
    <mergeCell ref="T5:T6"/>
    <mergeCell ref="U5:U6"/>
    <mergeCell ref="V5:V6"/>
    <mergeCell ref="W5:W6"/>
    <mergeCell ref="X5:X6"/>
    <mergeCell ref="Y5:Y6"/>
    <mergeCell ref="AA5:AA6"/>
    <mergeCell ref="AB5:AB6"/>
    <mergeCell ref="AC5:AC6"/>
    <mergeCell ref="AD5:AD6"/>
    <mergeCell ref="D1:AB3"/>
    <mergeCell ref="Q5:Q6"/>
    <mergeCell ref="Z5:Z6"/>
    <mergeCell ref="O5:O6"/>
  </mergeCells>
  <phoneticPr fontId="55" type="noConversion"/>
  <conditionalFormatting sqref="H7 H13 H19 H25 H31 H37 H43 H49 H55 H61 H67 H73 H75 H81 H87 H93 H99 H105 H111 H117 H123 H129 H135 H141 H147 H153 H159 H165 H171 H177 H183 H189 H195 H201 H207 H213 H219 H225 H231">
    <cfRule type="cellIs" dxfId="14" priority="821" operator="equal">
      <formula>"Muy Alta"</formula>
    </cfRule>
    <cfRule type="cellIs" dxfId="13" priority="822" operator="equal">
      <formula>"Alta"</formula>
    </cfRule>
    <cfRule type="cellIs" dxfId="12" priority="823" operator="equal">
      <formula>"Media"</formula>
    </cfRule>
    <cfRule type="cellIs" dxfId="11" priority="824" operator="equal">
      <formula>"Baja"</formula>
    </cfRule>
    <cfRule type="cellIs" dxfId="10" priority="825" operator="equal">
      <formula>"Muy Baja"</formula>
    </cfRule>
  </conditionalFormatting>
  <conditionalFormatting sqref="K7:K236">
    <cfRule type="containsText" dxfId="9" priority="503" operator="containsText" text="❌">
      <formula>NOT(ISERROR(SEARCH("❌",K7)))</formula>
    </cfRule>
  </conditionalFormatting>
  <conditionalFormatting sqref="L7 L13 L19 L25 L31 L37 L43 L49 L55 L61 L67 L73 L75 L81 L87 L93 L99 L105 L111 L117 L123 L129 L135 L141 L147 L153 L159 L165 L171 L177 L183 L189 L195 L201 L207 L213 L219 L225 L231">
    <cfRule type="cellIs" dxfId="8" priority="816" operator="equal">
      <formula>"Catastrófico"</formula>
    </cfRule>
    <cfRule type="cellIs" dxfId="7" priority="817" operator="equal">
      <formula>"Mayor"</formula>
    </cfRule>
    <cfRule type="cellIs" dxfId="6" priority="818" operator="equal">
      <formula>"Moderado"</formula>
    </cfRule>
    <cfRule type="cellIs" dxfId="5" priority="819" operator="equal">
      <formula>"Menor"</formula>
    </cfRule>
    <cfRule type="cellIs" dxfId="4" priority="820" operator="equal">
      <formula>"Leve"</formula>
    </cfRule>
  </conditionalFormatting>
  <conditionalFormatting sqref="N7 N13 N19 N25 N31 N37 N43 N49 N55 N61 N67 N73 N75 N81 N87 N93 N99 N105 N111 N117 N123 N129 N135 N141 N147 N153 N159 N165 N171 N177 N183 N189 N195 N201 N207 N213 N219 N225 N231">
    <cfRule type="cellIs" dxfId="3" priority="812" operator="equal">
      <formula>"Extremo"</formula>
    </cfRule>
    <cfRule type="cellIs" dxfId="2" priority="813" operator="equal">
      <formula>"Alto"</formula>
    </cfRule>
    <cfRule type="cellIs" dxfId="1" priority="814" operator="equal">
      <formula>"Moderado"</formula>
    </cfRule>
    <cfRule type="cellIs" dxfId="0" priority="815"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4">
        <x14:dataValidation type="custom" allowBlank="1" showInputMessage="1" showErrorMessage="1" error="Recuerde que las acciones se generan bajo la medida de mitigar el riesgo" xr:uid="{D019BCEB-C886-4E55-945D-EAB61D1565C0}">
          <x14:formula1>
            <xm:f>IF(OR(#REF!='E:\[Matriz de riesgos de corrupcion 3-03-2024.xlsx]Opciones Tratamiento'!#REF!,#REF!='E:\[Matriz de riesgos de corrupcion 3-03-2024.xlsx]Opciones Tratamiento'!#REF!,#REF!='E:\[Matriz de riesgos de corrupcion 3-03-2024.xlsx]Opciones Tratamiento'!#REF!),ISBLANK(#REF!),ISTEXT(#REF!))</xm:f>
          </x14:formula1>
          <xm:sqref>Q38:Q42 Q8:Q12 Q229:Q233 Q223:Q227 Q217:Q221 Q88:Q92 Q82:Q86 Q190:Q209 Q160:Q164 Q118:Q122 Q112:Q116 Q34:Q36 Q27:Q30 Q21:Q25 Q100:Q104 Q94:Q98 Q14:Q18 Q211:Q215 Q44:Q54 Q71:Q74 Q106:Q110 Q166:Q170 Q145:Q146 Q154:Q158 Q138:Q140 Q134 Q124:Q128 Q148:Q152 Q235:Q236 Q64:Q66 Q176:Q188 Q172:Q174 Q56:Q60 Q77:Q80</xm:sqref>
        </x14:dataValidation>
        <x14:dataValidation type="list" allowBlank="1" showInputMessage="1" showErrorMessage="1" xr:uid="{DA2AE55B-FFD0-49DB-8A34-87BFC389D157}">
          <x14:formula1>
            <xm:f>'Opciones Tratamiento'!$B$13:$B$19</xm:f>
          </x14:formula1>
          <xm:sqref>F7:F236</xm:sqref>
        </x14:dataValidation>
        <x14:dataValidation type="list" allowBlank="1" showInputMessage="1" showErrorMessage="1" xr:uid="{29A2A982-C9F3-43A3-8E46-71B7230B8C12}">
          <x14:formula1>
            <xm:f>'Opciones Tratamiento'!$E$2:$E$4</xm:f>
          </x14:formula1>
          <xm:sqref>C7:C236</xm:sqref>
        </x14:dataValidation>
        <x14:dataValidation type="list" allowBlank="1" showInputMessage="1" showErrorMessage="1" xr:uid="{D517E6BF-B91E-4F9C-8A26-5AF2C5991915}">
          <x14:formula1>
            <xm:f>'Tabla Impacto'!$F$210:$F$221</xm:f>
          </x14:formula1>
          <xm:sqref>J7:J236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2712E-8948-472A-B910-D6D35F684ECA}">
  <dimension ref="A1:CQ128"/>
  <sheetViews>
    <sheetView showGridLines="0" zoomScale="50" zoomScaleNormal="50" workbookViewId="0">
      <selection activeCell="T35" sqref="T35"/>
    </sheetView>
  </sheetViews>
  <sheetFormatPr baseColWidth="10" defaultColWidth="7.42578125" defaultRowHeight="15" x14ac:dyDescent="0.25"/>
  <sheetData>
    <row r="1" spans="1:95" x14ac:dyDescent="0.2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row>
    <row r="2" spans="1:95" x14ac:dyDescent="0.25">
      <c r="A2" s="39"/>
      <c r="B2" s="292" t="s">
        <v>74</v>
      </c>
      <c r="C2" s="292"/>
      <c r="D2" s="292"/>
      <c r="E2" s="292"/>
      <c r="F2" s="292"/>
      <c r="G2" s="292"/>
      <c r="H2" s="292"/>
      <c r="I2" s="292"/>
      <c r="J2" s="293" t="s">
        <v>12</v>
      </c>
      <c r="K2" s="293"/>
      <c r="L2" s="293"/>
      <c r="M2" s="293"/>
      <c r="N2" s="293"/>
      <c r="O2" s="293"/>
      <c r="P2" s="293"/>
      <c r="Q2" s="293"/>
      <c r="R2" s="293"/>
      <c r="S2" s="293"/>
      <c r="T2" s="293"/>
      <c r="U2" s="293"/>
      <c r="V2" s="293"/>
      <c r="W2" s="293"/>
      <c r="X2" s="293"/>
      <c r="Y2" s="293"/>
      <c r="Z2" s="293"/>
      <c r="AA2" s="293"/>
      <c r="AB2" s="293"/>
      <c r="AC2" s="293"/>
      <c r="AD2" s="293"/>
      <c r="AE2" s="293"/>
      <c r="AF2" s="293"/>
      <c r="AG2" s="293"/>
      <c r="AH2" s="293"/>
      <c r="AI2" s="293"/>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c r="BY2" s="39"/>
      <c r="BZ2" s="39"/>
      <c r="CA2" s="39"/>
      <c r="CB2" s="39"/>
      <c r="CC2" s="39"/>
      <c r="CD2" s="39"/>
      <c r="CE2" s="39"/>
      <c r="CF2" s="39"/>
      <c r="CG2" s="39"/>
      <c r="CH2" s="39"/>
      <c r="CI2" s="39"/>
      <c r="CJ2" s="39"/>
      <c r="CK2" s="39"/>
      <c r="CL2" s="39"/>
      <c r="CM2" s="39"/>
      <c r="CN2" s="39"/>
      <c r="CO2" s="39"/>
      <c r="CP2" s="39"/>
      <c r="CQ2" s="39"/>
    </row>
    <row r="3" spans="1:95" x14ac:dyDescent="0.25">
      <c r="A3" s="39"/>
      <c r="B3" s="292"/>
      <c r="C3" s="292"/>
      <c r="D3" s="292"/>
      <c r="E3" s="292"/>
      <c r="F3" s="292"/>
      <c r="G3" s="292"/>
      <c r="H3" s="292"/>
      <c r="I3" s="292"/>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293"/>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c r="CQ3" s="39"/>
    </row>
    <row r="4" spans="1:95" x14ac:dyDescent="0.25">
      <c r="A4" s="39"/>
      <c r="B4" s="292"/>
      <c r="C4" s="292"/>
      <c r="D4" s="292"/>
      <c r="E4" s="292"/>
      <c r="F4" s="292"/>
      <c r="G4" s="292"/>
      <c r="H4" s="292"/>
      <c r="I4" s="292"/>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c r="CQ4" s="39"/>
    </row>
    <row r="5" spans="1:95" ht="15.75" thickBot="1" x14ac:dyDescent="0.3">
      <c r="A5" s="39"/>
      <c r="B5" s="39"/>
      <c r="C5" s="39"/>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row>
    <row r="6" spans="1:95" ht="18.75" x14ac:dyDescent="0.3">
      <c r="A6" s="39"/>
      <c r="B6" s="294" t="s">
        <v>75</v>
      </c>
      <c r="C6" s="294"/>
      <c r="D6" s="295"/>
      <c r="E6" s="296" t="s">
        <v>76</v>
      </c>
      <c r="F6" s="297"/>
      <c r="G6" s="297"/>
      <c r="H6" s="297"/>
      <c r="I6" s="297"/>
      <c r="J6" s="107" t="str">
        <f>+IF(AND('Mapa de Riesgos'!$H$7="Muy Alta",'Mapa de Riesgos'!$L$7="Leve"),CONCATENATE("R",'Mapa de Riesgos'!$A$7),"")</f>
        <v/>
      </c>
      <c r="K6" s="108" t="str">
        <f>+IF(AND('Mapa de Riesgos'!$H$55="Muy Alta",'Mapa de Riesgos'!$L$55="Leve"),CONCATENATE("R",'Mapa de Riesgos'!$A$55),"")</f>
        <v/>
      </c>
      <c r="L6" s="108" t="str">
        <f>+IF(AND('Mapa de Riesgos'!$H$93="Muy Alta",'Mapa de Riesgos'!$L$93="Leve"),CONCATENATE("R",'Mapa de Riesgos'!$A$93),"")</f>
        <v/>
      </c>
      <c r="M6" s="108" t="str">
        <f>+IF(AND('Mapa de Riesgos'!$H$141="Muy Alta",'Mapa de Riesgos'!$L$141="Leve"),CONCATENATE("R",'Mapa de Riesgos'!$A$141),"")</f>
        <v/>
      </c>
      <c r="N6" s="108" t="str">
        <f>+IF(AND('Mapa de Riesgos'!$H$189="Muy Alta",'Mapa de Riesgos'!$L$189="Leve"),CONCATENATE("R",'Mapa de Riesgos'!$A$189),"")</f>
        <v/>
      </c>
      <c r="O6" s="107" t="str">
        <f>+IF(AND('Mapa de Riesgos'!$H$7="Muy Alta",'Mapa de Riesgos'!$L$7="Menor"),CONCATENATE("R",'Mapa de Riesgos'!$A$7),"")</f>
        <v/>
      </c>
      <c r="P6" s="108" t="str">
        <f>+IF(AND('Mapa de Riesgos'!$H$55="Muy Alta",'Mapa de Riesgos'!$L$55="Menor"),CONCATENATE("R",'Mapa de Riesgos'!$A$55),"")</f>
        <v/>
      </c>
      <c r="Q6" s="108" t="str">
        <f>+IF(AND('Mapa de Riesgos'!$H$93="Muy Alta",'Mapa de Riesgos'!$L$93="Menor"),CONCATENATE("R",'Mapa de Riesgos'!$A$93),"")</f>
        <v/>
      </c>
      <c r="R6" s="108" t="str">
        <f>+IF(AND('Mapa de Riesgos'!$H$141="Muy Alta",'Mapa de Riesgos'!$L$141="Menor"),CONCATENATE("R",'Mapa de Riesgos'!$A$141),"")</f>
        <v/>
      </c>
      <c r="S6" s="108" t="str">
        <f>+IF(AND('Mapa de Riesgos'!$H$189="Muy Alta",'Mapa de Riesgos'!$L$189="Menor"),CONCATENATE("R",'Mapa de Riesgos'!$A$189),"")</f>
        <v/>
      </c>
      <c r="T6" s="107" t="str">
        <f>+IF(AND('Mapa de Riesgos'!$H$7="Muy Alta",'Mapa de Riesgos'!$L$7="Moderado"),CONCATENATE("R",'Mapa de Riesgos'!$A$7),"")</f>
        <v/>
      </c>
      <c r="U6" s="108" t="str">
        <f>+IF(AND('Mapa de Riesgos'!$H$55="Muy Alta",'Mapa de Riesgos'!$L$55="Moderado"),CONCATENATE("R",'Mapa de Riesgos'!$A$55),"")</f>
        <v/>
      </c>
      <c r="V6" s="108" t="str">
        <f>+IF(AND('Mapa de Riesgos'!$H$93="Muy Alta",'Mapa de Riesgos'!$L$93="Moderado"),CONCATENATE("R",'Mapa de Riesgos'!$A$93),"")</f>
        <v/>
      </c>
      <c r="W6" s="108" t="str">
        <f>+IF(AND('Mapa de Riesgos'!$H$141="Muy Alta",'Mapa de Riesgos'!$L$141="Moderado"),CONCATENATE("R",'Mapa de Riesgos'!$A$141),"")</f>
        <v/>
      </c>
      <c r="X6" s="108" t="str">
        <f>+IF(AND('Mapa de Riesgos'!$H$189="Muy Alta",'Mapa de Riesgos'!$L$189="Moderado"),CONCATENATE("R",'Mapa de Riesgos'!$A$189),"")</f>
        <v/>
      </c>
      <c r="Y6" s="107" t="str">
        <f>+IF(AND('Mapa de Riesgos'!$H$7="Muy Alta",'Mapa de Riesgos'!$L$7="Mayor"),CONCATENATE("R",'Mapa de Riesgos'!$A$7),"")</f>
        <v/>
      </c>
      <c r="Z6" s="108" t="str">
        <f>+IF(AND('Mapa de Riesgos'!$H$55="Muy Alta",'Mapa de Riesgos'!$L$55="Mayor"),CONCATENATE("R",'Mapa de Riesgos'!$A$55),"")</f>
        <v/>
      </c>
      <c r="AA6" s="108" t="str">
        <f>+IF(AND('Mapa de Riesgos'!$H$93="Muy Alta",'Mapa de Riesgos'!$L$93="Mayor"),CONCATENATE("R",'Mapa de Riesgos'!$A$93),"")</f>
        <v/>
      </c>
      <c r="AB6" s="108" t="str">
        <f>+IF(AND('Mapa de Riesgos'!$H$141="Muy Alta",'Mapa de Riesgos'!$L$141="Mayor"),CONCATENATE("R",'Mapa de Riesgos'!$A$141),"")</f>
        <v/>
      </c>
      <c r="AC6" s="108" t="str">
        <f>+IF(AND('Mapa de Riesgos'!$H$189="Muy Alta",'Mapa de Riesgos'!$L$189="Mayor"),CONCATENATE("R",'Mapa de Riesgos'!$A$189),"")</f>
        <v/>
      </c>
      <c r="AD6" s="133" t="str">
        <f>+IF(AND('Mapa de Riesgos'!$H$7="Muy Alta",'Mapa de Riesgos'!$L$7="Catastrófico"),CONCATENATE("R",'Mapa de Riesgos'!$A$7),"")</f>
        <v/>
      </c>
      <c r="AE6" s="128" t="str">
        <f>+IF(AND('Mapa de Riesgos'!$H$55="Muy Alta",'Mapa de Riesgos'!$L$55="Catastrófico"),CONCATENATE("R",'Mapa de Riesgos'!$A$55),"")</f>
        <v/>
      </c>
      <c r="AF6" s="128" t="str">
        <f>+IF(AND('Mapa de Riesgos'!$H$93="Muy Alta",'Mapa de Riesgos'!$L$93="Catastrófico"),CONCATENATE("R",'Mapa de Riesgos'!$A$93),"")</f>
        <v/>
      </c>
      <c r="AG6" s="128" t="str">
        <f>+IF(AND('Mapa de Riesgos'!$H$141="Muy Alta",'Mapa de Riesgos'!$L$141="Catastrófico"),CONCATENATE("R",'Mapa de Riesgos'!$A$141),"")</f>
        <v/>
      </c>
      <c r="AH6" s="129" t="str">
        <f>+IF(AND('Mapa de Riesgos'!$H$189="Muy Alta",'Mapa de Riesgos'!$L$189="Catastrófico"),CONCATENATE("R",'Mapa de Riesgos'!$A$189),"")</f>
        <v/>
      </c>
      <c r="AI6" s="101"/>
      <c r="AK6" s="302" t="s">
        <v>77</v>
      </c>
      <c r="AL6" s="303"/>
      <c r="AM6" s="303"/>
      <c r="AN6" s="303"/>
      <c r="AO6" s="303"/>
      <c r="AP6" s="304"/>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c r="BX6" s="39"/>
    </row>
    <row r="7" spans="1:95" ht="18.75" x14ac:dyDescent="0.3">
      <c r="A7" s="39"/>
      <c r="B7" s="294"/>
      <c r="C7" s="294"/>
      <c r="D7" s="295"/>
      <c r="E7" s="298"/>
      <c r="F7" s="299"/>
      <c r="G7" s="299"/>
      <c r="H7" s="299"/>
      <c r="I7" s="299"/>
      <c r="J7" s="110" t="str">
        <f>+IF(AND('Mapa de Riesgos'!$H$13="Muy Alta",'Mapa de Riesgos'!$L$13="Leve"),CONCATENATE("R",'Mapa de Riesgos'!$A$13),"")</f>
        <v/>
      </c>
      <c r="K7" s="103" t="str">
        <f>+IF(AND('Mapa de Riesgos'!$H$61="Muy Alta",'Mapa de Riesgos'!$L$61="Leve"),CONCATENATE("R",'Mapa de Riesgos'!$A$61),"")</f>
        <v/>
      </c>
      <c r="L7" s="103" t="str">
        <f>+IF(AND('Mapa de Riesgos'!$H$99="Muy Alta",'Mapa de Riesgos'!$L$99="Leve"),CONCATENATE("R",'Mapa de Riesgos'!$A$99),"")</f>
        <v/>
      </c>
      <c r="M7" s="103" t="str">
        <f>+IF(AND('Mapa de Riesgos'!$H$147="Muy Alta",'Mapa de Riesgos'!$L$147="Leve"),CONCATENATE("R",'Mapa de Riesgos'!$A$147),"")</f>
        <v/>
      </c>
      <c r="N7" s="103" t="str">
        <f>+IF(AND('Mapa de Riesgos'!$H$195="Muy Alta",'Mapa de Riesgos'!$L$195="Leve"),CONCATENATE("R",'Mapa de Riesgos'!$A$195),"")</f>
        <v/>
      </c>
      <c r="O7" s="110" t="str">
        <f>+IF(AND('Mapa de Riesgos'!$H$13="Muy Alta",'Mapa de Riesgos'!$L$13="Menor"),CONCATENATE("R",'Mapa de Riesgos'!$A$13),"")</f>
        <v/>
      </c>
      <c r="P7" s="103" t="str">
        <f>+IF(AND('Mapa de Riesgos'!$H$61="Muy Alta",'Mapa de Riesgos'!$L$61="Menor"),CONCATENATE("R",'Mapa de Riesgos'!$A$61),"")</f>
        <v/>
      </c>
      <c r="Q7" s="103" t="str">
        <f>+IF(AND('Mapa de Riesgos'!$H$99="Muy Alta",'Mapa de Riesgos'!$L$99="Menor"),CONCATENATE("R",'Mapa de Riesgos'!$A$99),"")</f>
        <v/>
      </c>
      <c r="R7" s="103" t="str">
        <f>+IF(AND('Mapa de Riesgos'!$H$147="Muy Alta",'Mapa de Riesgos'!$L$147="Menor"),CONCATENATE("R",'Mapa de Riesgos'!$A$147),"")</f>
        <v/>
      </c>
      <c r="S7" s="103" t="str">
        <f>+IF(AND('Mapa de Riesgos'!$H$195="Muy Alta",'Mapa de Riesgos'!$L$195="Menor"),CONCATENATE("R",'Mapa de Riesgos'!$A$195),"")</f>
        <v/>
      </c>
      <c r="T7" s="110" t="str">
        <f>+IF(AND('Mapa de Riesgos'!$H$13="Muy Alta",'Mapa de Riesgos'!$L$13="Moderado"),CONCATENATE("R",'Mapa de Riesgos'!$A$13),"")</f>
        <v/>
      </c>
      <c r="U7" s="103" t="str">
        <f>+IF(AND('Mapa de Riesgos'!$H$61="Muy Alta",'Mapa de Riesgos'!$L$61="Moderado"),CONCATENATE("R",'Mapa de Riesgos'!$A$61),"")</f>
        <v/>
      </c>
      <c r="V7" s="103" t="str">
        <f>+IF(AND('Mapa de Riesgos'!$H$99="Muy Alta",'Mapa de Riesgos'!$L$99="Moderado"),CONCATENATE("R",'Mapa de Riesgos'!$A$99),"")</f>
        <v/>
      </c>
      <c r="W7" s="103" t="str">
        <f>+IF(AND('Mapa de Riesgos'!$H$147="Muy Alta",'Mapa de Riesgos'!$L$147="Moderado"),CONCATENATE("R",'Mapa de Riesgos'!$A$147),"")</f>
        <v/>
      </c>
      <c r="X7" s="103" t="str">
        <f>+IF(AND('Mapa de Riesgos'!$H$195="Muy Alta",'Mapa de Riesgos'!$L$195="Moderado"),CONCATENATE("R",'Mapa de Riesgos'!$A$195),"")</f>
        <v/>
      </c>
      <c r="Y7" s="110" t="str">
        <f>+IF(AND('Mapa de Riesgos'!$H$13="Muy Alta",'Mapa de Riesgos'!$L$13="Mayor"),CONCATENATE("R",'Mapa de Riesgos'!$A$13),"")</f>
        <v/>
      </c>
      <c r="Z7" s="103" t="str">
        <f>+IF(AND('Mapa de Riesgos'!$H$61="Muy Alta",'Mapa de Riesgos'!$L$61="Mayor"),CONCATENATE("R",'Mapa de Riesgos'!$A$61),"")</f>
        <v/>
      </c>
      <c r="AA7" s="103" t="str">
        <f>+IF(AND('Mapa de Riesgos'!$H$99="Muy Alta",'Mapa de Riesgos'!$L$99="Mayor"),CONCATENATE("R",'Mapa de Riesgos'!$A$99),"")</f>
        <v/>
      </c>
      <c r="AB7" s="103" t="str">
        <f>+IF(AND('Mapa de Riesgos'!$H$147="Muy Alta",'Mapa de Riesgos'!$L$147="Mayor"),CONCATENATE("R",'Mapa de Riesgos'!$A$147),"")</f>
        <v/>
      </c>
      <c r="AC7" s="103" t="str">
        <f>+IF(AND('Mapa de Riesgos'!$H$195="Muy Alta",'Mapa de Riesgos'!$L$195="Mayor"),CONCATENATE("R",'Mapa de Riesgos'!$A$195),"")</f>
        <v/>
      </c>
      <c r="AD7" s="134" t="str">
        <f>+IF(AND('Mapa de Riesgos'!$H$13="Muy Alta",'Mapa de Riesgos'!$L$13="Catastrófico"),CONCATENATE("R",'Mapa de Riesgos'!$A$13),"")</f>
        <v/>
      </c>
      <c r="AE7" s="104" t="str">
        <f>+IF(AND('Mapa de Riesgos'!$H$61="Muy Alta",'Mapa de Riesgos'!$L$61="Catastrófico"),CONCATENATE("R",'Mapa de Riesgos'!$A$61),"")</f>
        <v/>
      </c>
      <c r="AF7" s="104" t="str">
        <f>+IF(AND('Mapa de Riesgos'!$H$99="Muy Alta",'Mapa de Riesgos'!$L$99="Catastrófico"),CONCATENATE("R",'Mapa de Riesgos'!$A$99),"")</f>
        <v/>
      </c>
      <c r="AG7" s="104" t="str">
        <f>+IF(AND('Mapa de Riesgos'!$H$147="Muy Alta",'Mapa de Riesgos'!$L$147="Catastrófico"),CONCATENATE("R",'Mapa de Riesgos'!$A$147),"")</f>
        <v/>
      </c>
      <c r="AH7" s="130" t="str">
        <f>+IF(AND('Mapa de Riesgos'!$H$195="Muy Alta",'Mapa de Riesgos'!$L$195="Catastrófico"),CONCATENATE("R",'Mapa de Riesgos'!$A$195),"")</f>
        <v/>
      </c>
      <c r="AI7" s="101"/>
      <c r="AJ7" s="39"/>
      <c r="AK7" s="305"/>
      <c r="AL7" s="306"/>
      <c r="AM7" s="306"/>
      <c r="AN7" s="306"/>
      <c r="AO7" s="306"/>
      <c r="AP7" s="307"/>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c r="BX7" s="39"/>
    </row>
    <row r="8" spans="1:95" ht="18.75" x14ac:dyDescent="0.3">
      <c r="A8" s="39"/>
      <c r="B8" s="294"/>
      <c r="C8" s="294"/>
      <c r="D8" s="295"/>
      <c r="E8" s="298"/>
      <c r="F8" s="299"/>
      <c r="G8" s="299"/>
      <c r="H8" s="299"/>
      <c r="I8" s="299"/>
      <c r="J8" s="110"/>
      <c r="K8" s="103" t="str">
        <f>+IF(AND('Mapa de Riesgos'!$H$67="Muy Alta",'Mapa de Riesgos'!$L$67="Leve"),CONCATENATE("R",'Mapa de Riesgos'!$A$67),"")</f>
        <v/>
      </c>
      <c r="L8" s="103" t="str">
        <f>+IF(AND('Mapa de Riesgos'!$H$105="Muy Alta",'Mapa de Riesgos'!$L$105="Leve"),CONCATENATE("R",'Mapa de Riesgos'!$A$105),"")</f>
        <v/>
      </c>
      <c r="M8" s="103" t="str">
        <f>+IF(AND('Mapa de Riesgos'!$H$153="Muy Alta",'Mapa de Riesgos'!$L$153="Leve"),CONCATENATE("R",'Mapa de Riesgos'!$A$153),"")</f>
        <v/>
      </c>
      <c r="N8" s="103" t="str">
        <f>+IF(AND('Mapa de Riesgos'!$H$201="Muy Alta",'Mapa de Riesgos'!$L$201="Leve"),CONCATENATE("R",'Mapa de Riesgos'!$A$201),"")</f>
        <v/>
      </c>
      <c r="O8" s="110" t="str">
        <f>+IF(AND('Mapa de Riesgos'!$H$19="Muy Alta",'Mapa de Riesgos'!$L$19="Menor"),CONCATENATE("R",'Mapa de Riesgos'!$A$19),"")</f>
        <v/>
      </c>
      <c r="P8" s="103" t="str">
        <f>+IF(AND('Mapa de Riesgos'!$H$67="Muy Alta",'Mapa de Riesgos'!$L$67="Menor"),CONCATENATE("R",'Mapa de Riesgos'!$A$67),"")</f>
        <v/>
      </c>
      <c r="Q8" s="103" t="str">
        <f>+IF(AND('Mapa de Riesgos'!$H$105="Muy Alta",'Mapa de Riesgos'!$L$105="Menor"),CONCATENATE("R",'Mapa de Riesgos'!$A$105),"")</f>
        <v/>
      </c>
      <c r="R8" s="103" t="str">
        <f>+IF(AND('Mapa de Riesgos'!$H$153="Muy Alta",'Mapa de Riesgos'!$L$153="Menor"),CONCATENATE("R",'Mapa de Riesgos'!$A$153),"")</f>
        <v/>
      </c>
      <c r="S8" s="103" t="str">
        <f>+IF(AND('Mapa de Riesgos'!$H$201="Muy Alta",'Mapa de Riesgos'!$L$201="Menor"),CONCATENATE("R",'Mapa de Riesgos'!$A$201),"")</f>
        <v/>
      </c>
      <c r="T8" s="110" t="str">
        <f>+IF(AND('Mapa de Riesgos'!$H$19="Muy Alta",'Mapa de Riesgos'!$L$19="Moderado"),CONCATENATE("R",'Mapa de Riesgos'!$A$19),"")</f>
        <v/>
      </c>
      <c r="U8" s="103" t="str">
        <f>+IF(AND('Mapa de Riesgos'!$H$67="Muy Alta",'Mapa de Riesgos'!$L$67="Moderado"),CONCATENATE("R",'Mapa de Riesgos'!$A$67),"")</f>
        <v/>
      </c>
      <c r="V8" s="103" t="str">
        <f>+IF(AND('Mapa de Riesgos'!$H$105="Muy Alta",'Mapa de Riesgos'!$L$105="Moderado"),CONCATENATE("R",'Mapa de Riesgos'!$A$105),"")</f>
        <v/>
      </c>
      <c r="W8" s="103" t="str">
        <f>+IF(AND('Mapa de Riesgos'!$H$153="Muy Alta",'Mapa de Riesgos'!$L$153="Moderado"),CONCATENATE("R",'Mapa de Riesgos'!$A$153),"")</f>
        <v/>
      </c>
      <c r="X8" s="103" t="str">
        <f>+IF(AND('Mapa de Riesgos'!$H$201="Muy Alta",'Mapa de Riesgos'!$L$201="Moderado"),CONCATENATE("R",'Mapa de Riesgos'!$A$201),"")</f>
        <v/>
      </c>
      <c r="Y8" s="110" t="str">
        <f>+IF(AND('Mapa de Riesgos'!$H$19="Muy Alta",'Mapa de Riesgos'!$L$19="Mayor"),CONCATENATE("R",'Mapa de Riesgos'!$A$19),"")</f>
        <v/>
      </c>
      <c r="Z8" s="103" t="str">
        <f>+IF(AND('Mapa de Riesgos'!$H$67="Muy Alta",'Mapa de Riesgos'!$L$67="Mayor"),CONCATENATE("R",'Mapa de Riesgos'!$A$67),"")</f>
        <v/>
      </c>
      <c r="AA8" s="103" t="str">
        <f>+IF(AND('Mapa de Riesgos'!$H$105="Muy Alta",'Mapa de Riesgos'!$L$105="Mayor"),CONCATENATE("R",'Mapa de Riesgos'!$A$105),"")</f>
        <v/>
      </c>
      <c r="AB8" s="103" t="str">
        <f>+IF(AND('Mapa de Riesgos'!$H$153="Muy Alta",'Mapa de Riesgos'!$L$153="Mayor"),CONCATENATE("R",'Mapa de Riesgos'!$A$153),"")</f>
        <v/>
      </c>
      <c r="AC8" s="103" t="str">
        <f>+IF(AND('Mapa de Riesgos'!$H$201="Muy Alta",'Mapa de Riesgos'!$L$201="Mayor"),CONCATENATE("R",'Mapa de Riesgos'!$A$201),"")</f>
        <v/>
      </c>
      <c r="AD8" s="134" t="str">
        <f>+IF(AND('Mapa de Riesgos'!$H$19="Muy Alta",'Mapa de Riesgos'!$L$19="Catastrófico"),CONCATENATE("R",'Mapa de Riesgos'!$A$19),"")</f>
        <v/>
      </c>
      <c r="AE8" s="104" t="str">
        <f>+IF(AND('Mapa de Riesgos'!$H$67="Muy Alta",'Mapa de Riesgos'!$L$67="Catastrófico"),CONCATENATE("R",'Mapa de Riesgos'!$A$67),"")</f>
        <v/>
      </c>
      <c r="AF8" s="104" t="str">
        <f>+IF(AND('Mapa de Riesgos'!$H$105="Muy Alta",'Mapa de Riesgos'!$L$105="Catastrófico"),CONCATENATE("R",'Mapa de Riesgos'!$A$105),"")</f>
        <v/>
      </c>
      <c r="AG8" s="104" t="str">
        <f>+IF(AND('Mapa de Riesgos'!$H$153="Muy Alta",'Mapa de Riesgos'!$L$153="Catastrófico"),CONCATENATE("R",'Mapa de Riesgos'!$A$153),"")</f>
        <v/>
      </c>
      <c r="AH8" s="130" t="str">
        <f>+IF(AND('Mapa de Riesgos'!$H$201="Muy Alta",'Mapa de Riesgos'!$L$201="Catastrófico"),CONCATENATE("R",'Mapa de Riesgos'!$A$201),"")</f>
        <v/>
      </c>
      <c r="AI8" s="101"/>
      <c r="AJ8" s="39"/>
      <c r="AK8" s="305"/>
      <c r="AL8" s="306"/>
      <c r="AM8" s="306"/>
      <c r="AN8" s="306"/>
      <c r="AO8" s="306"/>
      <c r="AP8" s="307"/>
      <c r="AQ8" s="39"/>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39"/>
      <c r="BT8" s="39"/>
      <c r="BU8" s="39"/>
      <c r="BV8" s="39"/>
      <c r="BW8" s="39"/>
      <c r="BX8" s="39"/>
    </row>
    <row r="9" spans="1:95" ht="18.75" x14ac:dyDescent="0.3">
      <c r="A9" s="39"/>
      <c r="B9" s="294"/>
      <c r="C9" s="294"/>
      <c r="D9" s="295"/>
      <c r="E9" s="298"/>
      <c r="F9" s="299"/>
      <c r="G9" s="299"/>
      <c r="H9" s="299"/>
      <c r="I9" s="299"/>
      <c r="J9" s="110" t="str">
        <f>+IF(AND('Mapa de Riesgos'!$H$25="Muy Alta",'Mapa de Riesgos'!$L$25="Leve"),CONCATENATE("R",'Mapa de Riesgos'!$A$25),"")</f>
        <v/>
      </c>
      <c r="K9" s="103" t="str">
        <f>+IF(AND('Mapa de Riesgos'!$H$73="Muy Alta",'Mapa de Riesgos'!$L$73="Leve"),CONCATENATE("R",'Mapa de Riesgos'!$A$73),"")</f>
        <v/>
      </c>
      <c r="L9" s="103" t="str">
        <f>+IF(AND('Mapa de Riesgos'!$H$111="Muy Alta",'Mapa de Riesgos'!$L$111="Leve"),CONCATENATE("R",'Mapa de Riesgos'!$A$111),"")</f>
        <v/>
      </c>
      <c r="M9" s="103" t="str">
        <f>+IF(AND('Mapa de Riesgos'!$H$159="Muy Alta",'Mapa de Riesgos'!$L$159="Leve"),CONCATENATE("R",'Mapa de Riesgos'!$A$159),"")</f>
        <v/>
      </c>
      <c r="N9" s="103" t="str">
        <f>+IF(AND('Mapa de Riesgos'!$H$207="Muy Alta",'Mapa de Riesgos'!$L$207="Leve"),CONCATENATE("R",'Mapa de Riesgos'!$A$207),"")</f>
        <v/>
      </c>
      <c r="O9" s="110" t="str">
        <f>+IF(AND('Mapa de Riesgos'!$H$25="Muy Alta",'Mapa de Riesgos'!$L$25="Menor"),CONCATENATE("R",'Mapa de Riesgos'!$A$25),"")</f>
        <v/>
      </c>
      <c r="P9" s="103" t="str">
        <f>+IF(AND('Mapa de Riesgos'!$H$73="Muy Alta",'Mapa de Riesgos'!$L$73="Menor"),CONCATENATE("R",'Mapa de Riesgos'!$A$73),"")</f>
        <v/>
      </c>
      <c r="Q9" s="103" t="str">
        <f>+IF(AND('Mapa de Riesgos'!$H$111="Muy Alta",'Mapa de Riesgos'!$L$111="Menor"),CONCATENATE("R",'Mapa de Riesgos'!$A$111),"")</f>
        <v/>
      </c>
      <c r="R9" s="103" t="str">
        <f>+IF(AND('Mapa de Riesgos'!$H$159="Muy Alta",'Mapa de Riesgos'!$L$159="Menor"),CONCATENATE("R",'Mapa de Riesgos'!$A$159),"")</f>
        <v/>
      </c>
      <c r="S9" s="103" t="str">
        <f>+IF(AND('Mapa de Riesgos'!$H$207="Muy Alta",'Mapa de Riesgos'!$L$207="Menor"),CONCATENATE("R",'Mapa de Riesgos'!$A$207),"")</f>
        <v/>
      </c>
      <c r="T9" s="110" t="str">
        <f>+IF(AND('Mapa de Riesgos'!$H$25="Muy Alta",'Mapa de Riesgos'!$L$25="Moderado"),CONCATENATE("R",'Mapa de Riesgos'!$A$25),"")</f>
        <v/>
      </c>
      <c r="U9" s="103" t="str">
        <f>+IF(AND('Mapa de Riesgos'!$H$73="Muy Alta",'Mapa de Riesgos'!$L$73="Moderado"),CONCATENATE("R",'Mapa de Riesgos'!$A$73),"")</f>
        <v/>
      </c>
      <c r="V9" s="103" t="str">
        <f>+IF(AND('Mapa de Riesgos'!$H$111="Muy Alta",'Mapa de Riesgos'!$L$111="Moderado"),CONCATENATE("R",'Mapa de Riesgos'!$A$111),"")</f>
        <v/>
      </c>
      <c r="W9" s="103" t="str">
        <f>+IF(AND('Mapa de Riesgos'!$H$159="Muy Alta",'Mapa de Riesgos'!$L$159="Moderado"),CONCATENATE("R",'Mapa de Riesgos'!$A$159),"")</f>
        <v/>
      </c>
      <c r="X9" s="103" t="str">
        <f>+IF(AND('Mapa de Riesgos'!$H$207="Muy Alta",'Mapa de Riesgos'!$L$207="Moderado"),CONCATENATE("R",'Mapa de Riesgos'!$A$207),"")</f>
        <v/>
      </c>
      <c r="Y9" s="110" t="str">
        <f>+IF(AND('Mapa de Riesgos'!$H$25="Muy Alta",'Mapa de Riesgos'!$L$25="Mayor"),CONCATENATE("R",'Mapa de Riesgos'!$A$25),"")</f>
        <v/>
      </c>
      <c r="Z9" s="103" t="str">
        <f>+IF(AND('Mapa de Riesgos'!$H$73="Muy Alta",'Mapa de Riesgos'!$L$73="Mayor"),CONCATENATE("R",'Mapa de Riesgos'!$A$73),"")</f>
        <v/>
      </c>
      <c r="AA9" s="103" t="str">
        <f>+IF(AND('Mapa de Riesgos'!$H$111="Muy Alta",'Mapa de Riesgos'!$L$111="Mayor"),CONCATENATE("R",'Mapa de Riesgos'!$A$111),"")</f>
        <v/>
      </c>
      <c r="AB9" s="103" t="str">
        <f>+IF(AND('Mapa de Riesgos'!$H$159="Muy Alta",'Mapa de Riesgos'!$L$159="Mayor"),CONCATENATE("R",'Mapa de Riesgos'!$A$159),"")</f>
        <v/>
      </c>
      <c r="AC9" s="103" t="str">
        <f>+IF(AND('Mapa de Riesgos'!$H$207="Muy Alta",'Mapa de Riesgos'!$L$207="Mayor"),CONCATENATE("R",'Mapa de Riesgos'!$A$207),"")</f>
        <v/>
      </c>
      <c r="AD9" s="134" t="str">
        <f>+IF(AND('Mapa de Riesgos'!$H$25="Muy Alta",'Mapa de Riesgos'!$L$25="Catastrófico"),CONCATENATE("R",'Mapa de Riesgos'!$A$25),"")</f>
        <v/>
      </c>
      <c r="AE9" s="104" t="str">
        <f>+IF(AND('Mapa de Riesgos'!$H$73="Muy Alta",'Mapa de Riesgos'!$L$73="Catastrófico"),CONCATENATE("R",'Mapa de Riesgos'!$A$73),"")</f>
        <v/>
      </c>
      <c r="AF9" s="104" t="str">
        <f>+IF(AND('Mapa de Riesgos'!$H$111="Muy Alta",'Mapa de Riesgos'!$L$111="Catastrófico"),CONCATENATE("R",'Mapa de Riesgos'!$A$111),"")</f>
        <v/>
      </c>
      <c r="AG9" s="104" t="str">
        <f>+IF(AND('Mapa de Riesgos'!$H$159="Muy Alta",'Mapa de Riesgos'!$L$159="Catastrófico"),CONCATENATE("R",'Mapa de Riesgos'!$A$159),"")</f>
        <v/>
      </c>
      <c r="AH9" s="130" t="str">
        <f>+IF(AND('Mapa de Riesgos'!$H$207="Muy Alta",'Mapa de Riesgos'!$L$207="Catastrófico"),CONCATENATE("R",'Mapa de Riesgos'!$A$207),"")</f>
        <v/>
      </c>
      <c r="AI9" s="101"/>
      <c r="AJ9" s="39"/>
      <c r="AK9" s="305"/>
      <c r="AL9" s="306"/>
      <c r="AM9" s="306"/>
      <c r="AN9" s="306"/>
      <c r="AO9" s="306"/>
      <c r="AP9" s="307"/>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c r="BV9" s="39"/>
      <c r="BW9" s="39"/>
      <c r="BX9" s="39"/>
    </row>
    <row r="10" spans="1:95" ht="18.75" x14ac:dyDescent="0.3">
      <c r="A10" s="39"/>
      <c r="B10" s="294"/>
      <c r="C10" s="294"/>
      <c r="D10" s="295"/>
      <c r="E10" s="298"/>
      <c r="F10" s="299"/>
      <c r="G10" s="299"/>
      <c r="H10" s="299"/>
      <c r="I10" s="299"/>
      <c r="J10" s="110" t="str">
        <f>+IF(AND('Mapa de Riesgos'!$H$31="Muy Alta",'Mapa de Riesgos'!$L$31="Leve"),CONCATENATE("R",'Mapa de Riesgos'!$A$31),"")</f>
        <v/>
      </c>
      <c r="K10" s="103" t="str">
        <f>+IF(AND('Mapa de Riesgos'!$H$75="Muy Alta",'Mapa de Riesgos'!$L$75="Leve"),CONCATENATE("R",'Mapa de Riesgos'!$A$75),"")</f>
        <v/>
      </c>
      <c r="L10" s="103" t="str">
        <f>+IF(AND('Mapa de Riesgos'!$H$117="Muy Alta",'Mapa de Riesgos'!$L$117="Leve"),CONCATENATE("R",'Mapa de Riesgos'!$A$117),"")</f>
        <v/>
      </c>
      <c r="M10" s="103" t="str">
        <f>+IF(AND('Mapa de Riesgos'!$H$165="Muy Alta",'Mapa de Riesgos'!$L$165="Leve"),CONCATENATE("R",'Mapa de Riesgos'!$A$165),"")</f>
        <v/>
      </c>
      <c r="N10" s="103" t="str">
        <f>+IF(AND('Mapa de Riesgos'!$H$213="Muy Alta",'Mapa de Riesgos'!$L$213="Leve"),CONCATENATE("R",'Mapa de Riesgos'!$A$213),"")</f>
        <v/>
      </c>
      <c r="O10" s="110" t="str">
        <f>+IF(AND('Mapa de Riesgos'!$H$31="Muy Alta",'Mapa de Riesgos'!$L$31="Menor"),CONCATENATE("R",'Mapa de Riesgos'!$A$31),"")</f>
        <v/>
      </c>
      <c r="P10" s="103" t="str">
        <f>+IF(AND('Mapa de Riesgos'!$H$75="Muy Alta",'Mapa de Riesgos'!$L$75="Menor"),CONCATENATE("R",'Mapa de Riesgos'!$A$75),"")</f>
        <v/>
      </c>
      <c r="Q10" s="103" t="str">
        <f>+IF(AND('Mapa de Riesgos'!$H$117="Muy Alta",'Mapa de Riesgos'!$L$117="Menor"),CONCATENATE("R",'Mapa de Riesgos'!$A$117),"")</f>
        <v/>
      </c>
      <c r="R10" s="103" t="str">
        <f>+IF(AND('Mapa de Riesgos'!$H$165="Muy Alta",'Mapa de Riesgos'!$L$165="Menor"),CONCATENATE("R",'Mapa de Riesgos'!$A$165),"")</f>
        <v/>
      </c>
      <c r="S10" s="103" t="str">
        <f>+IF(AND('Mapa de Riesgos'!$H$213="Muy Alta",'Mapa de Riesgos'!$L$213="Menor"),CONCATENATE("R",'Mapa de Riesgos'!$A$213),"")</f>
        <v/>
      </c>
      <c r="T10" s="110" t="str">
        <f>+IF(AND('Mapa de Riesgos'!$H$31="Muy Alta",'Mapa de Riesgos'!$L$31="Moderado"),CONCATENATE("R",'Mapa de Riesgos'!$A$31),"")</f>
        <v/>
      </c>
      <c r="U10" s="103" t="str">
        <f>+IF(AND('Mapa de Riesgos'!$H$75="Muy Alta",'Mapa de Riesgos'!$L$75="Moderado"),CONCATENATE("R",'Mapa de Riesgos'!$A$75),"")</f>
        <v/>
      </c>
      <c r="V10" s="103" t="str">
        <f>+IF(AND('Mapa de Riesgos'!$H$117="Muy Alta",'Mapa de Riesgos'!$L$117="Moderado"),CONCATENATE("R",'Mapa de Riesgos'!$A$117),"")</f>
        <v/>
      </c>
      <c r="W10" s="103" t="str">
        <f>+IF(AND('Mapa de Riesgos'!$H$165="Muy Alta",'Mapa de Riesgos'!$L$165="Moderado"),CONCATENATE("R",'Mapa de Riesgos'!$A$165),"")</f>
        <v/>
      </c>
      <c r="X10" s="103" t="str">
        <f>+IF(AND('Mapa de Riesgos'!$H$213="Muy Alta",'Mapa de Riesgos'!$L$213="Moderado"),CONCATENATE("R",'Mapa de Riesgos'!$A$213),"")</f>
        <v/>
      </c>
      <c r="Y10" s="110" t="str">
        <f>+IF(AND('Mapa de Riesgos'!$H$31="Muy Alta",'Mapa de Riesgos'!$L$31="Mayor"),CONCATENATE("R",'Mapa de Riesgos'!$A$31),"")</f>
        <v/>
      </c>
      <c r="Z10" s="103" t="str">
        <f>+IF(AND('Mapa de Riesgos'!$H$75="Muy Alta",'Mapa de Riesgos'!$L$75="Mayor"),CONCATENATE("R",'Mapa de Riesgos'!$A$75),"")</f>
        <v/>
      </c>
      <c r="AA10" s="103" t="str">
        <f>+IF(AND('Mapa de Riesgos'!$H$117="Muy Alta",'Mapa de Riesgos'!$L$117="Mayor"),CONCATENATE("R",'Mapa de Riesgos'!$A$117),"")</f>
        <v/>
      </c>
      <c r="AB10" s="103" t="str">
        <f>+IF(AND('Mapa de Riesgos'!$H$165="Muy Alta",'Mapa de Riesgos'!$L$165="Mayor"),CONCATENATE("R",'Mapa de Riesgos'!$A$165),"")</f>
        <v/>
      </c>
      <c r="AC10" s="103" t="str">
        <f>+IF(AND('Mapa de Riesgos'!$H$213="Muy Alta",'Mapa de Riesgos'!$L$213="Mayor"),CONCATENATE("R",'Mapa de Riesgos'!$A$213),"")</f>
        <v/>
      </c>
      <c r="AD10" s="134" t="str">
        <f>+IF(AND('Mapa de Riesgos'!$H$31="Muy Alta",'Mapa de Riesgos'!$L$31="Catastrófico"),CONCATENATE("R",'Mapa de Riesgos'!$A$31),"")</f>
        <v/>
      </c>
      <c r="AE10" s="104" t="str">
        <f>+IF(AND('Mapa de Riesgos'!$H$75="Muy Alta",'Mapa de Riesgos'!$L$75="Catastrófico"),CONCATENATE("R",'Mapa de Riesgos'!$A$75),"")</f>
        <v/>
      </c>
      <c r="AF10" s="104" t="str">
        <f>+IF(AND('Mapa de Riesgos'!$H$117="Muy Alta",'Mapa de Riesgos'!$L$117="Catastrófico"),CONCATENATE("R",'Mapa de Riesgos'!$A$117),"")</f>
        <v/>
      </c>
      <c r="AG10" s="104" t="str">
        <f>+IF(AND('Mapa de Riesgos'!$H$165="Muy Alta",'Mapa de Riesgos'!$L$165="Catastrófico"),CONCATENATE("R",'Mapa de Riesgos'!$A$165),"")</f>
        <v/>
      </c>
      <c r="AH10" s="130" t="str">
        <f>+IF(AND('Mapa de Riesgos'!$H$213="Muy Alta",'Mapa de Riesgos'!$L$213="Catastrófico"),CONCATENATE("R",'Mapa de Riesgos'!$A$213),"")</f>
        <v/>
      </c>
      <c r="AI10" s="101"/>
      <c r="AJ10" s="39"/>
      <c r="AK10" s="305"/>
      <c r="AL10" s="306"/>
      <c r="AM10" s="306"/>
      <c r="AN10" s="306"/>
      <c r="AO10" s="306"/>
      <c r="AP10" s="307"/>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c r="BX10" s="39"/>
    </row>
    <row r="11" spans="1:95" ht="18.75" x14ac:dyDescent="0.3">
      <c r="A11" s="39"/>
      <c r="B11" s="294"/>
      <c r="C11" s="294"/>
      <c r="D11" s="295"/>
      <c r="E11" s="298"/>
      <c r="F11" s="299"/>
      <c r="G11" s="299"/>
      <c r="H11" s="299"/>
      <c r="I11" s="299"/>
      <c r="J11" s="110" t="str">
        <f>+IF(AND('Mapa de Riesgos'!$H$37="Muy Alta",'Mapa de Riesgos'!$L$37="Leve"),CONCATENATE("R",'Mapa de Riesgos'!$A$37),"")</f>
        <v/>
      </c>
      <c r="K11" s="103" t="str">
        <f>+IF(AND('Mapa de Riesgos'!$H$81="Muy Alta",'Mapa de Riesgos'!$L$81="Leve"),CONCATENATE("R",'Mapa de Riesgos'!$A$81),"")</f>
        <v/>
      </c>
      <c r="L11" s="103" t="str">
        <f>+IF(AND('Mapa de Riesgos'!$H$126="Muy Alta",'Mapa de Riesgos'!$L$126="Leve"),CONCATENATE("R",'Mapa de Riesgos'!$A$126),"")</f>
        <v/>
      </c>
      <c r="M11" s="103" t="str">
        <f>+IF(AND('Mapa de Riesgos'!$H$171="Muy Alta",'Mapa de Riesgos'!$L$171="Leve"),CONCATENATE("R",'Mapa de Riesgos'!$A$171),"")</f>
        <v/>
      </c>
      <c r="N11" s="103" t="str">
        <f>+IF(AND('Mapa de Riesgos'!$H$219="Muy Alta",'Mapa de Riesgos'!$L$219="Leve"),CONCATENATE("R",'Mapa de Riesgos'!$A$219),"")</f>
        <v/>
      </c>
      <c r="O11" s="110" t="str">
        <f>+IF(AND('Mapa de Riesgos'!$H$37="Muy Alta",'Mapa de Riesgos'!$L$37="Menor"),CONCATENATE("R",'Mapa de Riesgos'!$A$37),"")</f>
        <v/>
      </c>
      <c r="P11" s="103" t="str">
        <f>+IF(AND('Mapa de Riesgos'!$H$81="Muy Alta",'Mapa de Riesgos'!$L$81="Menor"),CONCATENATE("R",'Mapa de Riesgos'!$A$81),"")</f>
        <v/>
      </c>
      <c r="Q11" s="103" t="str">
        <f>+IF(AND('Mapa de Riesgos'!$H$126="Muy Alta",'Mapa de Riesgos'!$L$126="Menor"),CONCATENATE("R",'Mapa de Riesgos'!$A$126),"")</f>
        <v/>
      </c>
      <c r="R11" s="103" t="str">
        <f>+IF(AND('Mapa de Riesgos'!$H$171="Muy Alta",'Mapa de Riesgos'!$L$171="Menor"),CONCATENATE("R",'Mapa de Riesgos'!$A$171),"")</f>
        <v/>
      </c>
      <c r="S11" s="103" t="str">
        <f>+IF(AND('Mapa de Riesgos'!$H$219="Muy Alta",'Mapa de Riesgos'!$L$219="Menor"),CONCATENATE("R",'Mapa de Riesgos'!$A$219),"")</f>
        <v/>
      </c>
      <c r="T11" s="110" t="str">
        <f>+IF(AND('Mapa de Riesgos'!$H$37="Muy Alta",'Mapa de Riesgos'!$L$37="Moderado"),CONCATENATE("R",'Mapa de Riesgos'!$A$37),"")</f>
        <v/>
      </c>
      <c r="U11" s="103" t="str">
        <f>+IF(AND('Mapa de Riesgos'!$H$81="Muy Alta",'Mapa de Riesgos'!$L$81="Moderado"),CONCATENATE("R",'Mapa de Riesgos'!$A$81),"")</f>
        <v/>
      </c>
      <c r="V11" s="103" t="str">
        <f>+IF(AND('Mapa de Riesgos'!$H$126="Muy Alta",'Mapa de Riesgos'!$L$126="Moderado"),CONCATENATE("R",'Mapa de Riesgos'!$A$126),"")</f>
        <v/>
      </c>
      <c r="W11" s="103" t="str">
        <f>+IF(AND('Mapa de Riesgos'!$H$171="Muy Alta",'Mapa de Riesgos'!$L$171="Moderado"),CONCATENATE("R",'Mapa de Riesgos'!$A$171),"")</f>
        <v/>
      </c>
      <c r="X11" s="103" t="str">
        <f>+IF(AND('Mapa de Riesgos'!$H$219="Muy Alta",'Mapa de Riesgos'!$L$219="Moderado"),CONCATENATE("R",'Mapa de Riesgos'!$A$219),"")</f>
        <v/>
      </c>
      <c r="Y11" s="110" t="str">
        <f>+IF(AND('Mapa de Riesgos'!$H$37="Muy Alta",'Mapa de Riesgos'!$L$37="Mayor"),CONCATENATE("R",'Mapa de Riesgos'!$A$37),"")</f>
        <v/>
      </c>
      <c r="Z11" s="103" t="str">
        <f>+IF(AND('Mapa de Riesgos'!$H$81="Muy Alta",'Mapa de Riesgos'!$L$81="Mayor"),CONCATENATE("R",'Mapa de Riesgos'!$A$81),"")</f>
        <v/>
      </c>
      <c r="AA11" s="103" t="str">
        <f>+IF(AND('Mapa de Riesgos'!$H$126="Muy Alta",'Mapa de Riesgos'!$L$126="Mayor"),CONCATENATE("R",'Mapa de Riesgos'!$A$126),"")</f>
        <v/>
      </c>
      <c r="AB11" s="103" t="str">
        <f>+IF(AND('Mapa de Riesgos'!$H$171="Muy Alta",'Mapa de Riesgos'!$L$171="Mayor"),CONCATENATE("R",'Mapa de Riesgos'!$A$171),"")</f>
        <v/>
      </c>
      <c r="AC11" s="103" t="str">
        <f>+IF(AND('Mapa de Riesgos'!$H$219="Muy Alta",'Mapa de Riesgos'!$L$219="Mayor"),CONCATENATE("R",'Mapa de Riesgos'!$A$219),"")</f>
        <v/>
      </c>
      <c r="AD11" s="134" t="str">
        <f>+IF(AND('Mapa de Riesgos'!$H$37="Muy Alta",'Mapa de Riesgos'!$L$37="Catastrófico"),CONCATENATE("R",'Mapa de Riesgos'!$A$37),"")</f>
        <v/>
      </c>
      <c r="AE11" s="104" t="str">
        <f>+IF(AND('Mapa de Riesgos'!$H$81="Muy Alta",'Mapa de Riesgos'!$L$81="Catastrófico"),CONCATENATE("R",'Mapa de Riesgos'!$A$81),"")</f>
        <v/>
      </c>
      <c r="AF11" s="104" t="str">
        <f>+IF(AND('Mapa de Riesgos'!$H$126="Muy Alta",'Mapa de Riesgos'!$L$126="Catastrófico"),CONCATENATE("R",'Mapa de Riesgos'!$A$126),"")</f>
        <v/>
      </c>
      <c r="AG11" s="104" t="str">
        <f>+IF(AND('Mapa de Riesgos'!$H$171="Muy Alta",'Mapa de Riesgos'!$L$171="Catastrófico"),CONCATENATE("R",'Mapa de Riesgos'!$A$171),"")</f>
        <v/>
      </c>
      <c r="AH11" s="130" t="str">
        <f>+IF(AND('Mapa de Riesgos'!$H$219="Muy Alta",'Mapa de Riesgos'!$L$219="Catastrófico"),CONCATENATE("R",'Mapa de Riesgos'!$A$219),"")</f>
        <v/>
      </c>
      <c r="AI11" s="101"/>
      <c r="AJ11" s="39"/>
      <c r="AK11" s="305"/>
      <c r="AL11" s="306"/>
      <c r="AM11" s="306"/>
      <c r="AN11" s="306"/>
      <c r="AO11" s="306"/>
      <c r="AP11" s="307"/>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row>
    <row r="12" spans="1:95" ht="18.75" x14ac:dyDescent="0.3">
      <c r="A12" s="39"/>
      <c r="B12" s="294"/>
      <c r="C12" s="294"/>
      <c r="D12" s="295"/>
      <c r="E12" s="298"/>
      <c r="F12" s="299"/>
      <c r="G12" s="299"/>
      <c r="H12" s="299"/>
      <c r="I12" s="299"/>
      <c r="J12" s="110" t="str">
        <f>+IF(AND('Mapa de Riesgos'!$H$43="Muy Alta",'Mapa de Riesgos'!$L$43="Leve"),CONCATENATE("R",'Mapa de Riesgos'!$A$43),"")</f>
        <v/>
      </c>
      <c r="K12" s="103" t="str">
        <f>+IF(AND('Mapa de Riesgos'!$H$87="Muy Alta",'Mapa de Riesgos'!$L$87="Leve"),CONCATENATE("R",'Mapa de Riesgos'!$A$87),"")</f>
        <v/>
      </c>
      <c r="L12" s="103" t="str">
        <f>+IF(AND('Mapa de Riesgos'!$H$129="Muy Alta",'Mapa de Riesgos'!$L$129="Leve"),CONCATENATE("R",'Mapa de Riesgos'!$A$129),"")</f>
        <v/>
      </c>
      <c r="M12" s="103" t="str">
        <f>+IF(AND('Mapa de Riesgos'!$H$177="Muy Alta",'Mapa de Riesgos'!$L$177="Leve"),CONCATENATE("R",'Mapa de Riesgos'!$A$177),"")</f>
        <v/>
      </c>
      <c r="N12" s="103" t="str">
        <f>+IF(AND('Mapa de Riesgos'!$H$225="Muy Alta",'Mapa de Riesgos'!$L$225="Leve"),CONCATENATE("R",'Mapa de Riesgos'!$A$225),"")</f>
        <v/>
      </c>
      <c r="O12" s="110" t="str">
        <f>+IF(AND('Mapa de Riesgos'!$H$43="Muy Alta",'Mapa de Riesgos'!$L$43="Menor"),CONCATENATE("R",'Mapa de Riesgos'!$A$43),"")</f>
        <v/>
      </c>
      <c r="P12" s="103" t="str">
        <f>+IF(AND('Mapa de Riesgos'!$H$87="Muy Alta",'Mapa de Riesgos'!$L$87="Menor"),CONCATENATE("R",'Mapa de Riesgos'!$A$87),"")</f>
        <v/>
      </c>
      <c r="Q12" s="103" t="str">
        <f>+IF(AND('Mapa de Riesgos'!$H$129="Muy Alta",'Mapa de Riesgos'!$L$129="Menor"),CONCATENATE("R",'Mapa de Riesgos'!$A$129),"")</f>
        <v/>
      </c>
      <c r="R12" s="103" t="str">
        <f>+IF(AND('Mapa de Riesgos'!$H$177="Muy Alta",'Mapa de Riesgos'!$L$177="Menor"),CONCATENATE("R",'Mapa de Riesgos'!$A$177),"")</f>
        <v/>
      </c>
      <c r="S12" s="103" t="str">
        <f>+IF(AND('Mapa de Riesgos'!$H$225="Muy Alta",'Mapa de Riesgos'!$L$225="Menor"),CONCATENATE("R",'Mapa de Riesgos'!$A$225),"")</f>
        <v/>
      </c>
      <c r="T12" s="110" t="str">
        <f>+IF(AND('Mapa de Riesgos'!$H$43="Muy Alta",'Mapa de Riesgos'!$L$43="Moderado"),CONCATENATE("R",'Mapa de Riesgos'!$A$43),"")</f>
        <v/>
      </c>
      <c r="U12" s="103" t="str">
        <f>+IF(AND('Mapa de Riesgos'!$H$87="Muy Alta",'Mapa de Riesgos'!$L$87="Moderado"),CONCATENATE("R",'Mapa de Riesgos'!$A$87),"")</f>
        <v/>
      </c>
      <c r="V12" s="103" t="str">
        <f>+IF(AND('Mapa de Riesgos'!$H$129="Muy Alta",'Mapa de Riesgos'!$L$129="Moderado"),CONCATENATE("R",'Mapa de Riesgos'!$A$129),"")</f>
        <v/>
      </c>
      <c r="W12" s="103" t="str">
        <f>+IF(AND('Mapa de Riesgos'!$H$177="Muy Alta",'Mapa de Riesgos'!$L$177="Moderado"),CONCATENATE("R",'Mapa de Riesgos'!$A$177),"")</f>
        <v/>
      </c>
      <c r="X12" s="103" t="str">
        <f>+IF(AND('Mapa de Riesgos'!$H$225="Muy Alta",'Mapa de Riesgos'!$L$225="Moderado"),CONCATENATE("R",'Mapa de Riesgos'!$A$225),"")</f>
        <v/>
      </c>
      <c r="Y12" s="110" t="str">
        <f>+IF(AND('Mapa de Riesgos'!$H$43="Muy Alta",'Mapa de Riesgos'!$L$43="Mayor"),CONCATENATE("R",'Mapa de Riesgos'!$A$43),"")</f>
        <v/>
      </c>
      <c r="Z12" s="103" t="str">
        <f>+IF(AND('Mapa de Riesgos'!$H$87="Muy Alta",'Mapa de Riesgos'!$L$87="Mayor"),CONCATENATE("R",'Mapa de Riesgos'!$A$87),"")</f>
        <v/>
      </c>
      <c r="AA12" s="103" t="str">
        <f>+IF(AND('Mapa de Riesgos'!$H$129="Muy Alta",'Mapa de Riesgos'!$L$129="Mayor"),CONCATENATE("R",'Mapa de Riesgos'!$A$129),"")</f>
        <v/>
      </c>
      <c r="AB12" s="103" t="str">
        <f>+IF(AND('Mapa de Riesgos'!$H$177="Muy Alta",'Mapa de Riesgos'!$L$177="Mayor"),CONCATENATE("R",'Mapa de Riesgos'!$A$177),"")</f>
        <v/>
      </c>
      <c r="AC12" s="103" t="str">
        <f>+IF(AND('Mapa de Riesgos'!$H$225="Muy Alta",'Mapa de Riesgos'!$L$225="Mayor"),CONCATENATE("R",'Mapa de Riesgos'!$A$225),"")</f>
        <v/>
      </c>
      <c r="AD12" s="134" t="str">
        <f>+IF(AND('Mapa de Riesgos'!$H$43="Muy Alta",'Mapa de Riesgos'!$L$43="Catastrófico"),CONCATENATE("R",'Mapa de Riesgos'!$A$43),"")</f>
        <v/>
      </c>
      <c r="AE12" s="104" t="str">
        <f>+IF(AND('Mapa de Riesgos'!$H$87="Muy Alta",'Mapa de Riesgos'!$L$87="Catastrófico"),CONCATENATE("R",'Mapa de Riesgos'!$A$87),"")</f>
        <v/>
      </c>
      <c r="AF12" s="104" t="str">
        <f>+IF(AND('Mapa de Riesgos'!$H$129="Muy Alta",'Mapa de Riesgos'!$L$129="Catastrófico"),CONCATENATE("R",'Mapa de Riesgos'!$A$129),"")</f>
        <v/>
      </c>
      <c r="AG12" s="104" t="str">
        <f>+IF(AND('Mapa de Riesgos'!$H$177="Muy Alta",'Mapa de Riesgos'!$L$177="Catastrófico"),CONCATENATE("R",'Mapa de Riesgos'!$A$177),"")</f>
        <v/>
      </c>
      <c r="AH12" s="130" t="str">
        <f>+IF(AND('Mapa de Riesgos'!$H$225="Muy Alta",'Mapa de Riesgos'!$L$225="Catastrófico"),CONCATENATE("R",'Mapa de Riesgos'!$A$225),"")</f>
        <v/>
      </c>
      <c r="AI12" s="101"/>
      <c r="AJ12" s="39"/>
      <c r="AK12" s="305"/>
      <c r="AL12" s="306"/>
      <c r="AM12" s="306"/>
      <c r="AN12" s="306"/>
      <c r="AO12" s="306"/>
      <c r="AP12" s="307"/>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row>
    <row r="13" spans="1:95" ht="19.5" thickBot="1" x14ac:dyDescent="0.35">
      <c r="A13" s="39"/>
      <c r="B13" s="294"/>
      <c r="C13" s="294"/>
      <c r="D13" s="295"/>
      <c r="E13" s="300"/>
      <c r="F13" s="301"/>
      <c r="G13" s="301"/>
      <c r="H13" s="301"/>
      <c r="I13" s="301"/>
      <c r="J13" s="110" t="str">
        <f>+IF(AND('Mapa de Riesgos'!$H$49="Muy Alta",'Mapa de Riesgos'!$L$49="Leve"),CONCATENATE("R",'Mapa de Riesgos'!$A$49),"")</f>
        <v/>
      </c>
      <c r="K13" s="103" t="e">
        <f>+IF(AND('Mapa de Riesgos'!#REF!="Muy Alta",'Mapa de Riesgos'!#REF!="Leve"),CONCATENATE("R",'Mapa de Riesgos'!#REF!),"")</f>
        <v>#REF!</v>
      </c>
      <c r="L13" s="103" t="str">
        <f>+IF(AND('Mapa de Riesgos'!$H$135="Muy Alta",'Mapa de Riesgos'!$L$135="Leve"),CONCATENATE("R",'Mapa de Riesgos'!$A$135),"")</f>
        <v/>
      </c>
      <c r="M13" s="103" t="str">
        <f>+IF(AND('Mapa de Riesgos'!$H$183="Muy Alta",'Mapa de Riesgos'!$L$183="Leve"),CONCATENATE("R",'Mapa de Riesgos'!$A$183),"")</f>
        <v/>
      </c>
      <c r="N13" s="103" t="str">
        <f>+IF(AND('Mapa de Riesgos'!$H$231="Muy Alta",'Mapa de Riesgos'!$L$231="Leve"),CONCATENATE("R",'Mapa de Riesgos'!$A$231),"")</f>
        <v/>
      </c>
      <c r="O13" s="110" t="str">
        <f>+IF(AND('Mapa de Riesgos'!$H$49="Muy Alta",'Mapa de Riesgos'!$L$49="Menor"),CONCATENATE("R",'Mapa de Riesgos'!$A$49),"")</f>
        <v/>
      </c>
      <c r="P13" s="103" t="e">
        <f>+IF(AND('Mapa de Riesgos'!#REF!="Muy Alta",'Mapa de Riesgos'!#REF!="Menor"),CONCATENATE("R",'Mapa de Riesgos'!#REF!),"")</f>
        <v>#REF!</v>
      </c>
      <c r="Q13" s="103" t="str">
        <f>+IF(AND('Mapa de Riesgos'!$H$135="Muy Alta",'Mapa de Riesgos'!$L$135="Menor"),CONCATENATE("R",'Mapa de Riesgos'!$A$135),"")</f>
        <v/>
      </c>
      <c r="R13" s="103" t="str">
        <f>+IF(AND('Mapa de Riesgos'!$H$183="Muy Alta",'Mapa de Riesgos'!$L$183="Menor"),CONCATENATE("R",'Mapa de Riesgos'!$A$183),"")</f>
        <v/>
      </c>
      <c r="S13" s="103" t="str">
        <f>+IF(AND('Mapa de Riesgos'!$H$231="Muy Alta",'Mapa de Riesgos'!$L$231="Menor"),CONCATENATE("R",'Mapa de Riesgos'!$A$231),"")</f>
        <v/>
      </c>
      <c r="T13" s="110" t="str">
        <f>+IF(AND('Mapa de Riesgos'!$H$49="Muy Alta",'Mapa de Riesgos'!$L$49="Moderado"),CONCATENATE("R",'Mapa de Riesgos'!$A$49),"")</f>
        <v/>
      </c>
      <c r="U13" s="103" t="e">
        <f>+IF(AND('Mapa de Riesgos'!#REF!="Muy Alta",'Mapa de Riesgos'!#REF!="Moderado"),CONCATENATE("R",'Mapa de Riesgos'!#REF!),"")</f>
        <v>#REF!</v>
      </c>
      <c r="V13" s="103" t="str">
        <f>+IF(AND('Mapa de Riesgos'!$H$135="Muy Alta",'Mapa de Riesgos'!$L$135="Moderado"),CONCATENATE("R",'Mapa de Riesgos'!$A$135),"")</f>
        <v/>
      </c>
      <c r="W13" s="103" t="str">
        <f>+IF(AND('Mapa de Riesgos'!$H$183="Muy Alta",'Mapa de Riesgos'!$L$183="Moderado"),CONCATENATE("R",'Mapa de Riesgos'!$A$183),"")</f>
        <v/>
      </c>
      <c r="X13" s="103" t="str">
        <f>+IF(AND('Mapa de Riesgos'!$H$231="Muy Alta",'Mapa de Riesgos'!$L$231="Moderado"),CONCATENATE("R",'Mapa de Riesgos'!$A$231),"")</f>
        <v/>
      </c>
      <c r="Y13" s="110" t="str">
        <f>+IF(AND('Mapa de Riesgos'!$H$49="Muy Alta",'Mapa de Riesgos'!$L$49="Mayor"),CONCATENATE("R",'Mapa de Riesgos'!$A$49),"")</f>
        <v/>
      </c>
      <c r="Z13" s="103" t="e">
        <f>+IF(AND('Mapa de Riesgos'!#REF!="Muy Alta",'Mapa de Riesgos'!#REF!="Mayor"),CONCATENATE("R",'Mapa de Riesgos'!#REF!),"")</f>
        <v>#REF!</v>
      </c>
      <c r="AA13" s="103" t="str">
        <f>+IF(AND('Mapa de Riesgos'!$H$135="Muy Alta",'Mapa de Riesgos'!$L$135="Mayor"),CONCATENATE("R",'Mapa de Riesgos'!$A$135),"")</f>
        <v/>
      </c>
      <c r="AB13" s="103" t="str">
        <f>+IF(AND('Mapa de Riesgos'!$H$183="Muy Alta",'Mapa de Riesgos'!$L$183="Mayor"),CONCATENATE("R",'Mapa de Riesgos'!$A$183),"")</f>
        <v/>
      </c>
      <c r="AC13" s="103" t="str">
        <f>+IF(AND('Mapa de Riesgos'!$H$231="Muy Alta",'Mapa de Riesgos'!$L$231="Mayor"),CONCATENATE("R",'Mapa de Riesgos'!$A$231),"")</f>
        <v/>
      </c>
      <c r="AD13" s="134" t="str">
        <f>+IF(AND('Mapa de Riesgos'!$H$49="Muy Alta",'Mapa de Riesgos'!$L$49="Catastrófico"),CONCATENATE("R",'Mapa de Riesgos'!$A$49),"")</f>
        <v/>
      </c>
      <c r="AE13" s="104" t="e">
        <f>+IF(AND('Mapa de Riesgos'!#REF!="Muy Alta",'Mapa de Riesgos'!#REF!="Catastrófico"),CONCATENATE("R",'Mapa de Riesgos'!#REF!),"")</f>
        <v>#REF!</v>
      </c>
      <c r="AF13" s="104" t="str">
        <f>+IF(AND('Mapa de Riesgos'!$H$135="Muy Alta",'Mapa de Riesgos'!$L$135="Catastrófico"),CONCATENATE("R",'Mapa de Riesgos'!$A$135),"")</f>
        <v/>
      </c>
      <c r="AG13" s="104" t="str">
        <f>+IF(AND('Mapa de Riesgos'!$H$183="Muy Alta",'Mapa de Riesgos'!$L$183="Catastrófico"),CONCATENATE("R",'Mapa de Riesgos'!$A$183),"")</f>
        <v/>
      </c>
      <c r="AH13" s="130" t="str">
        <f>+IF(AND('Mapa de Riesgos'!$H$231="Muy Alta",'Mapa de Riesgos'!$L$231="Catastrófico"),CONCATENATE("R",'Mapa de Riesgos'!$A$231),"")</f>
        <v/>
      </c>
      <c r="AI13" s="101"/>
      <c r="AJ13" s="39"/>
      <c r="AK13" s="308"/>
      <c r="AL13" s="309"/>
      <c r="AM13" s="309"/>
      <c r="AN13" s="309"/>
      <c r="AO13" s="309"/>
      <c r="AP13" s="310"/>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c r="BX13" s="39"/>
    </row>
    <row r="14" spans="1:95" ht="18.75" x14ac:dyDescent="0.3">
      <c r="A14" s="39"/>
      <c r="B14" s="294"/>
      <c r="C14" s="294"/>
      <c r="D14" s="295"/>
      <c r="E14" s="296" t="s">
        <v>78</v>
      </c>
      <c r="F14" s="297"/>
      <c r="G14" s="297"/>
      <c r="H14" s="297"/>
      <c r="I14" s="297"/>
      <c r="J14" s="115" t="str">
        <f>+IF(AND('Mapa de Riesgos'!$H$7="Alta",'Mapa de Riesgos'!$L$7="Leve"),CONCATENATE("R",'Mapa de Riesgos'!$A$7),"")</f>
        <v/>
      </c>
      <c r="K14" s="116" t="str">
        <f>+IF(AND('Mapa de Riesgos'!$H$55="Alta",'Mapa de Riesgos'!$L$55="Leve"),CONCATENATE("R",'Mapa de Riesgos'!$A$55),"")</f>
        <v/>
      </c>
      <c r="L14" s="116" t="str">
        <f>+IF(AND('Mapa de Riesgos'!$H$93="Alta",'Mapa de Riesgos'!$L$93="Leve"),CONCATENATE("R",'Mapa de Riesgos'!$A$93),"")</f>
        <v/>
      </c>
      <c r="M14" s="116" t="str">
        <f>+IF(AND('Mapa de Riesgos'!$H$141="Alta",'Mapa de Riesgos'!$L$141="Leve"),CONCATENATE("R",'Mapa de Riesgos'!$A$141),"")</f>
        <v/>
      </c>
      <c r="N14" s="116" t="str">
        <f>+IF(AND('Mapa de Riesgos'!$H$189="Alta",'Mapa de Riesgos'!$L$189="Leve"),CONCATENATE("R",'Mapa de Riesgos'!$A$189),"")</f>
        <v/>
      </c>
      <c r="O14" s="115" t="str">
        <f>+IF(AND('Mapa de Riesgos'!$H$7="Alta",'Mapa de Riesgos'!$L$7="Menor"),CONCATENATE("R",'Mapa de Riesgos'!$A$7),"")</f>
        <v/>
      </c>
      <c r="P14" s="116" t="str">
        <f>+IF(AND('Mapa de Riesgos'!$H$55="Alta",'Mapa de Riesgos'!$L$55="Menor"),CONCATENATE("R",'Mapa de Riesgos'!$A$55),"")</f>
        <v/>
      </c>
      <c r="Q14" s="116" t="str">
        <f>+IF(AND('Mapa de Riesgos'!$H$93="Alta",'Mapa de Riesgos'!$L$93="Menor"),CONCATENATE("R",'Mapa de Riesgos'!$A$93),"")</f>
        <v/>
      </c>
      <c r="R14" s="116" t="str">
        <f>+IF(AND('Mapa de Riesgos'!$H$141="Alta",'Mapa de Riesgos'!$L$141="Menor"),CONCATENATE("R",'Mapa de Riesgos'!$A$141),"")</f>
        <v/>
      </c>
      <c r="S14" s="116" t="str">
        <f>+IF(AND('Mapa de Riesgos'!$H$189="Alta",'Mapa de Riesgos'!$L$189="Menor"),CONCATENATE("R",'Mapa de Riesgos'!$A$189),"")</f>
        <v/>
      </c>
      <c r="T14" s="107" t="str">
        <f>+IF(AND('Mapa de Riesgos'!$H$7="Alta",'Mapa de Riesgos'!$L$7="Moderado"),CONCATENATE("R",'Mapa de Riesgos'!$A$7),"")</f>
        <v/>
      </c>
      <c r="U14" s="108" t="str">
        <f>+IF(AND('Mapa de Riesgos'!$H$55="Alta",'Mapa de Riesgos'!$L$55="Moderado"),CONCATENATE("R",'Mapa de Riesgos'!$A$55),"")</f>
        <v/>
      </c>
      <c r="V14" s="108" t="str">
        <f>+IF(AND('Mapa de Riesgos'!$H$93="Alta",'Mapa de Riesgos'!$L$93="Moderado"),CONCATENATE("R",'Mapa de Riesgos'!$A$93),"")</f>
        <v/>
      </c>
      <c r="W14" s="108" t="str">
        <f>+IF(AND('Mapa de Riesgos'!$H$141="Alta",'Mapa de Riesgos'!$L$141="Moderado"),CONCATENATE("R",'Mapa de Riesgos'!$A$141),"")</f>
        <v/>
      </c>
      <c r="X14" s="108" t="str">
        <f>+IF(AND('Mapa de Riesgos'!$H$189="Alta",'Mapa de Riesgos'!$L$189="Moderado"),CONCATENATE("R",'Mapa de Riesgos'!$A$189),"")</f>
        <v/>
      </c>
      <c r="Y14" s="107" t="str">
        <f>+IF(AND('Mapa de Riesgos'!$H$7="Alta",'Mapa de Riesgos'!$L$7="Mayor"),CONCATENATE("R",'Mapa de Riesgos'!$A$7),"")</f>
        <v/>
      </c>
      <c r="Z14" s="108" t="str">
        <f>+IF(AND('Mapa de Riesgos'!$H$55="Alta",'Mapa de Riesgos'!$L$55="Mayor"),CONCATENATE("R",'Mapa de Riesgos'!$A$55),"")</f>
        <v/>
      </c>
      <c r="AA14" s="108" t="str">
        <f>+IF(AND('Mapa de Riesgos'!$H$93="Alta",'Mapa de Riesgos'!$L$93="Mayor"),CONCATENATE("R",'Mapa de Riesgos'!$A$93),"")</f>
        <v/>
      </c>
      <c r="AB14" s="108" t="str">
        <f>+IF(AND('Mapa de Riesgos'!$H$141="Alta",'Mapa de Riesgos'!$L$141="Mayor"),CONCATENATE("R",'Mapa de Riesgos'!$A$141),"")</f>
        <v/>
      </c>
      <c r="AC14" s="108" t="str">
        <f>+IF(AND('Mapa de Riesgos'!$H$189="Alta",'Mapa de Riesgos'!$L$189="Mayor"),CONCATENATE("R",'Mapa de Riesgos'!$A$189),"")</f>
        <v/>
      </c>
      <c r="AD14" s="133" t="str">
        <f>+IF(AND('Mapa de Riesgos'!$H$7="Alta",'Mapa de Riesgos'!$L$7="Catastrófico"),CONCATENATE("R",'Mapa de Riesgos'!$A$7),"")</f>
        <v/>
      </c>
      <c r="AE14" s="128" t="str">
        <f>+IF(AND('Mapa de Riesgos'!$H$55="Alta",'Mapa de Riesgos'!$L$55="Catastrófico"),CONCATENATE("R",'Mapa de Riesgos'!$A$55),"")</f>
        <v/>
      </c>
      <c r="AF14" s="128" t="str">
        <f>+IF(AND('Mapa de Riesgos'!$H$93="Alta",'Mapa de Riesgos'!$L$93="Catastrófico"),CONCATENATE("R",'Mapa de Riesgos'!$A$93),"")</f>
        <v/>
      </c>
      <c r="AG14" s="128" t="str">
        <f>+IF(AND('Mapa de Riesgos'!$H$141="Alta",'Mapa de Riesgos'!$L$141="Catastrófico"),CONCATENATE("R",'Mapa de Riesgos'!$A$141),"")</f>
        <v/>
      </c>
      <c r="AH14" s="129" t="str">
        <f>+IF(AND('Mapa de Riesgos'!$H$189="Alta",'Mapa de Riesgos'!$L$189="Catastrófico"),CONCATENATE("R",'Mapa de Riesgos'!$A$189),"")</f>
        <v/>
      </c>
      <c r="AI14" s="101"/>
      <c r="AJ14" s="39"/>
      <c r="AK14" s="311" t="s">
        <v>79</v>
      </c>
      <c r="AL14" s="312"/>
      <c r="AM14" s="312"/>
      <c r="AN14" s="312"/>
      <c r="AO14" s="312"/>
      <c r="AP14" s="313"/>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c r="BP14" s="39"/>
      <c r="BQ14" s="39"/>
      <c r="BR14" s="39"/>
      <c r="BS14" s="39"/>
      <c r="BT14" s="39"/>
      <c r="BU14" s="39"/>
      <c r="BV14" s="39"/>
      <c r="BW14" s="39"/>
      <c r="BX14" s="39"/>
    </row>
    <row r="15" spans="1:95" ht="18.75" x14ac:dyDescent="0.3">
      <c r="A15" s="39"/>
      <c r="B15" s="294"/>
      <c r="C15" s="294"/>
      <c r="D15" s="295"/>
      <c r="E15" s="298"/>
      <c r="F15" s="299"/>
      <c r="G15" s="299"/>
      <c r="H15" s="299"/>
      <c r="I15" s="299"/>
      <c r="J15" s="118" t="str">
        <f>+IF(AND('Mapa de Riesgos'!$H$13="Alta",'Mapa de Riesgos'!$L$13="Leve"),CONCATENATE("R",'Mapa de Riesgos'!$A$13),"")</f>
        <v/>
      </c>
      <c r="K15" s="105" t="str">
        <f>+IF(AND('Mapa de Riesgos'!$H$61="Alta",'Mapa de Riesgos'!$L$61="Leve"),CONCATENATE("R",'Mapa de Riesgos'!$A$61),"")</f>
        <v/>
      </c>
      <c r="L15" s="105" t="str">
        <f>+IF(AND('Mapa de Riesgos'!$H$99="Alta",'Mapa de Riesgos'!$L$99="Leve"),CONCATENATE("R",'Mapa de Riesgos'!$A$99),"")</f>
        <v/>
      </c>
      <c r="M15" s="105" t="str">
        <f>+IF(AND('Mapa de Riesgos'!$H$147="Alta",'Mapa de Riesgos'!$L$147="Leve"),CONCATENATE("R",'Mapa de Riesgos'!$A$147),"")</f>
        <v/>
      </c>
      <c r="N15" s="105" t="str">
        <f>+IF(AND('Mapa de Riesgos'!$H$195="Alta",'Mapa de Riesgos'!$L$195="Leve"),CONCATENATE("R",'Mapa de Riesgos'!$A$195),"")</f>
        <v/>
      </c>
      <c r="O15" s="118" t="str">
        <f>+IF(AND('Mapa de Riesgos'!$H$13="Alta",'Mapa de Riesgos'!$L$13="Menor"),CONCATENATE("R",'Mapa de Riesgos'!$A$13),"")</f>
        <v/>
      </c>
      <c r="P15" s="105" t="str">
        <f>+IF(AND('Mapa de Riesgos'!$H$61="Alta",'Mapa de Riesgos'!$L$61="Menor"),CONCATENATE("R",'Mapa de Riesgos'!$A$61),"")</f>
        <v/>
      </c>
      <c r="Q15" s="105" t="str">
        <f>+IF(AND('Mapa de Riesgos'!$H$99="Alta",'Mapa de Riesgos'!$L$99="Menor"),CONCATENATE("R",'Mapa de Riesgos'!$A$99),"")</f>
        <v/>
      </c>
      <c r="R15" s="105" t="str">
        <f>+IF(AND('Mapa de Riesgos'!$H$147="Alta",'Mapa de Riesgos'!$L$147="Menor"),CONCATENATE("R",'Mapa de Riesgos'!$A$147),"")</f>
        <v/>
      </c>
      <c r="S15" s="105" t="str">
        <f>+IF(AND('Mapa de Riesgos'!$H$195="Alta",'Mapa de Riesgos'!$L$195="Menor"),CONCATENATE("R",'Mapa de Riesgos'!$A$195),"")</f>
        <v/>
      </c>
      <c r="T15" s="110" t="str">
        <f>+IF(AND('Mapa de Riesgos'!$H$13="Alta",'Mapa de Riesgos'!$L$13="Moderado"),CONCATENATE("R",'Mapa de Riesgos'!$A$13),"")</f>
        <v/>
      </c>
      <c r="U15" s="103" t="str">
        <f>+IF(AND('Mapa de Riesgos'!$H$61="Alta",'Mapa de Riesgos'!$L$61="Moderado"),CONCATENATE("R",'Mapa de Riesgos'!$A$61),"")</f>
        <v/>
      </c>
      <c r="V15" s="103" t="str">
        <f>+IF(AND('Mapa de Riesgos'!$H$99="Alta",'Mapa de Riesgos'!$L$99="Moderado"),CONCATENATE("R",'Mapa de Riesgos'!$A$99),"")</f>
        <v/>
      </c>
      <c r="W15" s="103" t="str">
        <f>+IF(AND('Mapa de Riesgos'!$H$147="Alta",'Mapa de Riesgos'!$L$147="Moderado"),CONCATENATE("R",'Mapa de Riesgos'!$A$147),"")</f>
        <v/>
      </c>
      <c r="X15" s="103" t="str">
        <f>+IF(AND('Mapa de Riesgos'!$H$195="Alta",'Mapa de Riesgos'!$L$195="Moderado"),CONCATENATE("R",'Mapa de Riesgos'!$A$195),"")</f>
        <v/>
      </c>
      <c r="Y15" s="110" t="str">
        <f>+IF(AND('Mapa de Riesgos'!$H$13="Alta",'Mapa de Riesgos'!$L$13="Mayor"),CONCATENATE("R",'Mapa de Riesgos'!$A$13),"")</f>
        <v/>
      </c>
      <c r="Z15" s="103" t="str">
        <f>+IF(AND('Mapa de Riesgos'!$H$61="Alta",'Mapa de Riesgos'!$L$61="Mayor"),CONCATENATE("R",'Mapa de Riesgos'!$A$61),"")</f>
        <v/>
      </c>
      <c r="AA15" s="103" t="str">
        <f>+IF(AND('Mapa de Riesgos'!$H$99="Alta",'Mapa de Riesgos'!$L$99="Mayor"),CONCATENATE("R",'Mapa de Riesgos'!$A$99),"")</f>
        <v/>
      </c>
      <c r="AB15" s="103" t="str">
        <f>+IF(AND('Mapa de Riesgos'!$H$147="Alta",'Mapa de Riesgos'!$L$147="Mayor"),CONCATENATE("R",'Mapa de Riesgos'!$A$147),"")</f>
        <v/>
      </c>
      <c r="AC15" s="103" t="str">
        <f>+IF(AND('Mapa de Riesgos'!$H$195="Alta",'Mapa de Riesgos'!$L$195="Mayor"),CONCATENATE("R",'Mapa de Riesgos'!$A$195),"")</f>
        <v/>
      </c>
      <c r="AD15" s="134" t="str">
        <f>+IF(AND('Mapa de Riesgos'!$H$13="Alta",'Mapa de Riesgos'!$L$13="Catastrófico"),CONCATENATE("R",'Mapa de Riesgos'!$A$13),"")</f>
        <v/>
      </c>
      <c r="AE15" s="104" t="str">
        <f>+IF(AND('Mapa de Riesgos'!$H$61="Alta",'Mapa de Riesgos'!$L$61="Catastrófico"),CONCATENATE("R",'Mapa de Riesgos'!$A$61),"")</f>
        <v/>
      </c>
      <c r="AF15" s="104" t="str">
        <f>+IF(AND('Mapa de Riesgos'!$H$99="Alta",'Mapa de Riesgos'!$L$99="Catastrófico"),CONCATENATE("R",'Mapa de Riesgos'!$A$99),"")</f>
        <v/>
      </c>
      <c r="AG15" s="104" t="str">
        <f>+IF(AND('Mapa de Riesgos'!$H$147="Alta",'Mapa de Riesgos'!$L$147="Catastrófico"),CONCATENATE("R",'Mapa de Riesgos'!$A$147),"")</f>
        <v/>
      </c>
      <c r="AH15" s="130" t="str">
        <f>+IF(AND('Mapa de Riesgos'!$H$195="Alta",'Mapa de Riesgos'!$L$195="Catastrófico"),CONCATENATE("R",'Mapa de Riesgos'!$A$195),"")</f>
        <v/>
      </c>
      <c r="AI15" s="101"/>
      <c r="AJ15" s="39"/>
      <c r="AK15" s="314"/>
      <c r="AL15" s="315"/>
      <c r="AM15" s="315"/>
      <c r="AN15" s="315"/>
      <c r="AO15" s="315"/>
      <c r="AP15" s="316"/>
      <c r="AQ15" s="39"/>
      <c r="AR15" s="39"/>
      <c r="AS15" s="39"/>
      <c r="AT15" s="39"/>
      <c r="AU15" s="39"/>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c r="BX15" s="39"/>
    </row>
    <row r="16" spans="1:95" ht="18.75" x14ac:dyDescent="0.3">
      <c r="A16" s="39"/>
      <c r="B16" s="294"/>
      <c r="C16" s="294"/>
      <c r="D16" s="295"/>
      <c r="E16" s="298"/>
      <c r="F16" s="299"/>
      <c r="G16" s="299"/>
      <c r="H16" s="299"/>
      <c r="I16" s="299"/>
      <c r="J16" s="118" t="str">
        <f>+IF(AND('Mapa de Riesgos'!$H$19="Alta",'Mapa de Riesgos'!$L$19="Leve"),CONCATENATE("R",'Mapa de Riesgos'!$A$19),"")</f>
        <v/>
      </c>
      <c r="K16" s="105" t="str">
        <f>+IF(AND('Mapa de Riesgos'!$H$67="Alta",'Mapa de Riesgos'!$L$67="Leve"),CONCATENATE("R",'Mapa de Riesgos'!$A$67),"")</f>
        <v/>
      </c>
      <c r="L16" s="105" t="str">
        <f>+IF(AND('Mapa de Riesgos'!$H$105="Alta",'Mapa de Riesgos'!$L$105="Leve"),CONCATENATE("R",'Mapa de Riesgos'!$A$105),"")</f>
        <v/>
      </c>
      <c r="M16" s="105" t="str">
        <f>+IF(AND('Mapa de Riesgos'!$H$153="Alta",'Mapa de Riesgos'!$L$153="Leve"),CONCATENATE("R",'Mapa de Riesgos'!$A$153),"")</f>
        <v/>
      </c>
      <c r="N16" s="105" t="str">
        <f>+IF(AND('Mapa de Riesgos'!$H$201="Alta",'Mapa de Riesgos'!$L$201="Leve"),CONCATENATE("R",'Mapa de Riesgos'!$A$201),"")</f>
        <v/>
      </c>
      <c r="O16" s="118" t="str">
        <f>+IF(AND('Mapa de Riesgos'!$H$19="Alta",'Mapa de Riesgos'!$L$19="Menor"),CONCATENATE("R",'Mapa de Riesgos'!$A$19),"")</f>
        <v/>
      </c>
      <c r="P16" s="105" t="str">
        <f>+IF(AND('Mapa de Riesgos'!$H$67="Alta",'Mapa de Riesgos'!$L$67="Menor"),CONCATENATE("R",'Mapa de Riesgos'!$A$67),"")</f>
        <v/>
      </c>
      <c r="Q16" s="105" t="str">
        <f>+IF(AND('Mapa de Riesgos'!$H$105="Alta",'Mapa de Riesgos'!$L$105="Menor"),CONCATENATE("R",'Mapa de Riesgos'!$A$105),"")</f>
        <v/>
      </c>
      <c r="R16" s="105" t="str">
        <f>+IF(AND('Mapa de Riesgos'!$H$153="Alta",'Mapa de Riesgos'!$L$153="Menor"),CONCATENATE("R",'Mapa de Riesgos'!$A$153),"")</f>
        <v/>
      </c>
      <c r="S16" s="105" t="str">
        <f>+IF(AND('Mapa de Riesgos'!$H$201="Alta",'Mapa de Riesgos'!$L$201="Menor"),CONCATENATE("R",'Mapa de Riesgos'!$A$201),"")</f>
        <v/>
      </c>
      <c r="T16" s="110" t="str">
        <f>+IF(AND('Mapa de Riesgos'!$H$19="Alta",'Mapa de Riesgos'!$L$19="Moderado"),CONCATENATE("R",'Mapa de Riesgos'!$A$19),"")</f>
        <v/>
      </c>
      <c r="U16" s="103" t="str">
        <f>+IF(AND('Mapa de Riesgos'!$H$67="Alta",'Mapa de Riesgos'!$L$67="Moderado"),CONCATENATE("R",'Mapa de Riesgos'!$A$67),"")</f>
        <v/>
      </c>
      <c r="V16" s="103" t="str">
        <f>+IF(AND('Mapa de Riesgos'!$H$105="Alta",'Mapa de Riesgos'!$L$105="Moderado"),CONCATENATE("R",'Mapa de Riesgos'!$A$105),"")</f>
        <v/>
      </c>
      <c r="W16" s="103" t="str">
        <f>+IF(AND('Mapa de Riesgos'!$H$153="Alta",'Mapa de Riesgos'!$L$153="Moderado"),CONCATENATE("R",'Mapa de Riesgos'!$A$153),"")</f>
        <v/>
      </c>
      <c r="X16" s="103" t="str">
        <f>+IF(AND('Mapa de Riesgos'!$H$201="Alta",'Mapa de Riesgos'!$L$201="Moderado"),CONCATENATE("R",'Mapa de Riesgos'!$A$201),"")</f>
        <v/>
      </c>
      <c r="Y16" s="110" t="str">
        <f>+IF(AND('Mapa de Riesgos'!$H$19="Alta",'Mapa de Riesgos'!$L$19="Mayor"),CONCATENATE("R",'Mapa de Riesgos'!$A$19),"")</f>
        <v/>
      </c>
      <c r="Z16" s="103" t="str">
        <f>+IF(AND('Mapa de Riesgos'!$H$67="Alta",'Mapa de Riesgos'!$L$67="Mayor"),CONCATENATE("R",'Mapa de Riesgos'!$A$67),"")</f>
        <v/>
      </c>
      <c r="AA16" s="103" t="str">
        <f>+IF(AND('Mapa de Riesgos'!$H$105="Alta",'Mapa de Riesgos'!$L$105="Mayor"),CONCATENATE("R",'Mapa de Riesgos'!$A$105),"")</f>
        <v/>
      </c>
      <c r="AB16" s="103" t="str">
        <f>+IF(AND('Mapa de Riesgos'!$H$153="Alta",'Mapa de Riesgos'!$L$153="Mayor"),CONCATENATE("R",'Mapa de Riesgos'!$A$153),"")</f>
        <v/>
      </c>
      <c r="AC16" s="103" t="str">
        <f>+IF(AND('Mapa de Riesgos'!$H$201="Alta",'Mapa de Riesgos'!$L$201="Mayor"),CONCATENATE("R",'Mapa de Riesgos'!$A$201),"")</f>
        <v/>
      </c>
      <c r="AD16" s="134" t="str">
        <f>+IF(AND('Mapa de Riesgos'!$H$19="Alta",'Mapa de Riesgos'!$L$19="Catastrófico"),CONCATENATE("R",'Mapa de Riesgos'!$A$19),"")</f>
        <v/>
      </c>
      <c r="AE16" s="104" t="str">
        <f>+IF(AND('Mapa de Riesgos'!$H$67="Alta",'Mapa de Riesgos'!$L$67="Catastrófico"),CONCATENATE("R",'Mapa de Riesgos'!$A$67),"")</f>
        <v/>
      </c>
      <c r="AF16" s="104" t="str">
        <f>+IF(AND('Mapa de Riesgos'!$H$105="Alta",'Mapa de Riesgos'!$L$105="Catastrófico"),CONCATENATE("R",'Mapa de Riesgos'!$A$105),"")</f>
        <v/>
      </c>
      <c r="AG16" s="104" t="str">
        <f>+IF(AND('Mapa de Riesgos'!$H$153="Alta",'Mapa de Riesgos'!$L$153="Catastrófico"),CONCATENATE("R",'Mapa de Riesgos'!$A$153),"")</f>
        <v/>
      </c>
      <c r="AH16" s="130" t="str">
        <f>+IF(AND('Mapa de Riesgos'!$H$201="Alta",'Mapa de Riesgos'!$L$201="Catastrófico"),CONCATENATE("R",'Mapa de Riesgos'!$A$201),"")</f>
        <v/>
      </c>
      <c r="AI16" s="101"/>
      <c r="AJ16" s="39"/>
      <c r="AK16" s="314"/>
      <c r="AL16" s="315"/>
      <c r="AM16" s="315"/>
      <c r="AN16" s="315"/>
      <c r="AO16" s="315"/>
      <c r="AP16" s="316"/>
      <c r="AQ16" s="39"/>
      <c r="AR16" s="39"/>
      <c r="AS16" s="39"/>
      <c r="AT16" s="39"/>
      <c r="AU16" s="39"/>
      <c r="AV16" s="39"/>
      <c r="AW16" s="39"/>
      <c r="AX16" s="39"/>
      <c r="AY16" s="39"/>
      <c r="AZ16" s="39"/>
      <c r="BA16" s="39"/>
      <c r="BB16" s="39"/>
      <c r="BC16" s="39"/>
      <c r="BD16" s="39"/>
      <c r="BE16" s="39"/>
      <c r="BF16" s="39"/>
      <c r="BG16" s="39"/>
      <c r="BH16" s="39"/>
      <c r="BI16" s="39"/>
      <c r="BJ16" s="39"/>
      <c r="BK16" s="39"/>
      <c r="BL16" s="39"/>
      <c r="BM16" s="39"/>
      <c r="BN16" s="39"/>
      <c r="BO16" s="39"/>
      <c r="BP16" s="39"/>
      <c r="BQ16" s="39"/>
      <c r="BR16" s="39"/>
      <c r="BS16" s="39"/>
      <c r="BT16" s="39"/>
      <c r="BU16" s="39"/>
      <c r="BV16" s="39"/>
      <c r="BW16" s="39"/>
      <c r="BX16" s="39"/>
    </row>
    <row r="17" spans="1:76" ht="18.75" x14ac:dyDescent="0.3">
      <c r="A17" s="39"/>
      <c r="B17" s="294"/>
      <c r="C17" s="294"/>
      <c r="D17" s="295"/>
      <c r="E17" s="298"/>
      <c r="F17" s="299"/>
      <c r="G17" s="299"/>
      <c r="H17" s="299"/>
      <c r="I17" s="299"/>
      <c r="J17" s="118" t="str">
        <f>+IF(AND('Mapa de Riesgos'!$H$25="Alta",'Mapa de Riesgos'!$L$25="Leve"),CONCATENATE("R",'Mapa de Riesgos'!$A$25),"")</f>
        <v/>
      </c>
      <c r="K17" s="105" t="str">
        <f>+IF(AND('Mapa de Riesgos'!$H$73="Alta",'Mapa de Riesgos'!$L$73="Leve"),CONCATENATE("R",'Mapa de Riesgos'!$A$73),"")</f>
        <v/>
      </c>
      <c r="L17" s="105" t="str">
        <f>+IF(AND('Mapa de Riesgos'!$H$111="Alta",'Mapa de Riesgos'!$L$111="Leve"),CONCATENATE("R",'Mapa de Riesgos'!$A$111),"")</f>
        <v/>
      </c>
      <c r="M17" s="105" t="str">
        <f>+IF(AND('Mapa de Riesgos'!$H$159="Alta",'Mapa de Riesgos'!$L$159="Leve"),CONCATENATE("R",'Mapa de Riesgos'!$A$159),"")</f>
        <v/>
      </c>
      <c r="N17" s="105" t="str">
        <f>+IF(AND('Mapa de Riesgos'!$H$207="Alta",'Mapa de Riesgos'!$L$207="Leve"),CONCATENATE("R",'Mapa de Riesgos'!$A$207),"")</f>
        <v/>
      </c>
      <c r="O17" s="118" t="str">
        <f>+IF(AND('Mapa de Riesgos'!$H$25="Alta",'Mapa de Riesgos'!$L$25="Menor"),CONCATENATE("R",'Mapa de Riesgos'!$A$25),"")</f>
        <v/>
      </c>
      <c r="P17" s="105" t="str">
        <f>+IF(AND('Mapa de Riesgos'!$H$73="Alta",'Mapa de Riesgos'!$L$73="Menor"),CONCATENATE("R",'Mapa de Riesgos'!$A$73),"")</f>
        <v/>
      </c>
      <c r="Q17" s="105" t="str">
        <f>+IF(AND('Mapa de Riesgos'!$H$111="Alta",'Mapa de Riesgos'!$L$111="Menor"),CONCATENATE("R",'Mapa de Riesgos'!$A$111),"")</f>
        <v/>
      </c>
      <c r="R17" s="105" t="str">
        <f>+IF(AND('Mapa de Riesgos'!$H$159="Alta",'Mapa de Riesgos'!$L$159="Menor"),CONCATENATE("R",'Mapa de Riesgos'!$A$159),"")</f>
        <v/>
      </c>
      <c r="S17" s="105" t="str">
        <f>+IF(AND('Mapa de Riesgos'!$H$207="Alta",'Mapa de Riesgos'!$L$207="Menor"),CONCATENATE("R",'Mapa de Riesgos'!$A$207),"")</f>
        <v/>
      </c>
      <c r="T17" s="110" t="str">
        <f>+IF(AND('Mapa de Riesgos'!$H$25="Alta",'Mapa de Riesgos'!$L$25="Moderado"),CONCATENATE("R",'Mapa de Riesgos'!$A$25),"")</f>
        <v/>
      </c>
      <c r="U17" s="103" t="str">
        <f>+IF(AND('Mapa de Riesgos'!$H$73="Alta",'Mapa de Riesgos'!$L$73="Moderado"),CONCATENATE("R",'Mapa de Riesgos'!$A$73),"")</f>
        <v/>
      </c>
      <c r="V17" s="103" t="str">
        <f>+IF(AND('Mapa de Riesgos'!$H$111="Alta",'Mapa de Riesgos'!$L$111="Moderado"),CONCATENATE("R",'Mapa de Riesgos'!$A$111),"")</f>
        <v/>
      </c>
      <c r="W17" s="103" t="str">
        <f>+IF(AND('Mapa de Riesgos'!$H$159="Alta",'Mapa de Riesgos'!$L$159="Moderado"),CONCATENATE("R",'Mapa de Riesgos'!$A$159),"")</f>
        <v/>
      </c>
      <c r="X17" s="103" t="str">
        <f>+IF(AND('Mapa de Riesgos'!$H$207="Alta",'Mapa de Riesgos'!$L$207="Moderado"),CONCATENATE("R",'Mapa de Riesgos'!$A$207),"")</f>
        <v/>
      </c>
      <c r="Y17" s="110" t="str">
        <f>+IF(AND('Mapa de Riesgos'!$H$25="Alta",'Mapa de Riesgos'!$L$25="Mayor"),CONCATENATE("R",'Mapa de Riesgos'!$A$25),"")</f>
        <v/>
      </c>
      <c r="Z17" s="103" t="str">
        <f>+IF(AND('Mapa de Riesgos'!$H$73="Alta",'Mapa de Riesgos'!$L$73="Mayor"),CONCATENATE("R",'Mapa de Riesgos'!$A$73),"")</f>
        <v/>
      </c>
      <c r="AA17" s="103" t="str">
        <f>+IF(AND('Mapa de Riesgos'!$H$111="Alta",'Mapa de Riesgos'!$L$111="Mayor"),CONCATENATE("R",'Mapa de Riesgos'!$A$111),"")</f>
        <v/>
      </c>
      <c r="AB17" s="103" t="str">
        <f>+IF(AND('Mapa de Riesgos'!$H$159="Alta",'Mapa de Riesgos'!$L$159="Mayor"),CONCATENATE("R",'Mapa de Riesgos'!$A$159),"")</f>
        <v/>
      </c>
      <c r="AC17" s="103" t="str">
        <f>+IF(AND('Mapa de Riesgos'!$H$207="Alta",'Mapa de Riesgos'!$L$207="Mayor"),CONCATENATE("R",'Mapa de Riesgos'!$A$207),"")</f>
        <v/>
      </c>
      <c r="AD17" s="134" t="str">
        <f>+IF(AND('Mapa de Riesgos'!$H$25="Alta",'Mapa de Riesgos'!$L$25="Catastrófico"),CONCATENATE("R",'Mapa de Riesgos'!$A$25),"")</f>
        <v/>
      </c>
      <c r="AE17" s="104" t="str">
        <f>+IF(AND('Mapa de Riesgos'!$H$73="Alta",'Mapa de Riesgos'!$L$73="Catastrófico"),CONCATENATE("R",'Mapa de Riesgos'!$A$73),"")</f>
        <v/>
      </c>
      <c r="AF17" s="104" t="str">
        <f>+IF(AND('Mapa de Riesgos'!$H$111="Alta",'Mapa de Riesgos'!$L$111="Catastrófico"),CONCATENATE("R",'Mapa de Riesgos'!$A$111),"")</f>
        <v/>
      </c>
      <c r="AG17" s="104" t="str">
        <f>+IF(AND('Mapa de Riesgos'!$H$159="Alta",'Mapa de Riesgos'!$L$159="Catastrófico"),CONCATENATE("R",'Mapa de Riesgos'!$A$159),"")</f>
        <v/>
      </c>
      <c r="AH17" s="130" t="str">
        <f>+IF(AND('Mapa de Riesgos'!$H$207="Alta",'Mapa de Riesgos'!$L$207="Catastrófico"),CONCATENATE("R",'Mapa de Riesgos'!$A$207),"")</f>
        <v/>
      </c>
      <c r="AI17" s="101"/>
      <c r="AJ17" s="39"/>
      <c r="AK17" s="314"/>
      <c r="AL17" s="315"/>
      <c r="AM17" s="315"/>
      <c r="AN17" s="315"/>
      <c r="AO17" s="315"/>
      <c r="AP17" s="316"/>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c r="BX17" s="39"/>
    </row>
    <row r="18" spans="1:76" ht="18.75" x14ac:dyDescent="0.3">
      <c r="A18" s="39"/>
      <c r="B18" s="294"/>
      <c r="C18" s="294"/>
      <c r="D18" s="295"/>
      <c r="E18" s="298"/>
      <c r="F18" s="299"/>
      <c r="G18" s="299"/>
      <c r="H18" s="299"/>
      <c r="I18" s="299"/>
      <c r="J18" s="118" t="str">
        <f>+IF(AND('Mapa de Riesgos'!$H$31="Alta",'Mapa de Riesgos'!$L$31="Leve"),CONCATENATE("R",'Mapa de Riesgos'!$A$31),"")</f>
        <v/>
      </c>
      <c r="K18" s="105" t="str">
        <f>+IF(AND('Mapa de Riesgos'!$H$75="Alta",'Mapa de Riesgos'!$L$75="Leve"),CONCATENATE("R",'Mapa de Riesgos'!$A$75),"")</f>
        <v/>
      </c>
      <c r="L18" s="105" t="str">
        <f>+IF(AND('Mapa de Riesgos'!$H$117="Alta",'Mapa de Riesgos'!$L$117="Leve"),CONCATENATE("R",'Mapa de Riesgos'!$A$117),"")</f>
        <v/>
      </c>
      <c r="M18" s="105" t="str">
        <f>+IF(AND('Mapa de Riesgos'!$H$165="Alta",'Mapa de Riesgos'!$L$165="Leve"),CONCATENATE("R",'Mapa de Riesgos'!$A$165),"")</f>
        <v/>
      </c>
      <c r="N18" s="105" t="str">
        <f>+IF(AND('Mapa de Riesgos'!$H$213="Alta",'Mapa de Riesgos'!$L$213="Leve"),CONCATENATE("R",'Mapa de Riesgos'!$A$213),"")</f>
        <v/>
      </c>
      <c r="O18" s="118" t="str">
        <f>+IF(AND('Mapa de Riesgos'!$H$31="Alta",'Mapa de Riesgos'!$L$31="Menor"),CONCATENATE("R",'Mapa de Riesgos'!$A$31),"")</f>
        <v/>
      </c>
      <c r="P18" s="105" t="str">
        <f>+IF(AND('Mapa de Riesgos'!$H$75="Alta",'Mapa de Riesgos'!$L$75="Menor"),CONCATENATE("R",'Mapa de Riesgos'!$A$75),"")</f>
        <v/>
      </c>
      <c r="Q18" s="105" t="str">
        <f>+IF(AND('Mapa de Riesgos'!$H$117="Alta",'Mapa de Riesgos'!$L$117="Menor"),CONCATENATE("R",'Mapa de Riesgos'!$A$117),"")</f>
        <v/>
      </c>
      <c r="R18" s="105" t="str">
        <f>+IF(AND('Mapa de Riesgos'!$H$165="Alta",'Mapa de Riesgos'!$L$165="Menor"),CONCATENATE("R",'Mapa de Riesgos'!$A$165),"")</f>
        <v/>
      </c>
      <c r="S18" s="105" t="str">
        <f>+IF(AND('Mapa de Riesgos'!$H$213="Alta",'Mapa de Riesgos'!$L$213="Menor"),CONCATENATE("R",'Mapa de Riesgos'!$A$213),"")</f>
        <v/>
      </c>
      <c r="T18" s="110" t="str">
        <f>+IF(AND('Mapa de Riesgos'!$H$31="Alta",'Mapa de Riesgos'!$L$31="Moderado"),CONCATENATE("R",'Mapa de Riesgos'!$A$31),"")</f>
        <v/>
      </c>
      <c r="U18" s="103" t="str">
        <f>+IF(AND('Mapa de Riesgos'!$H$75="Alta",'Mapa de Riesgos'!$L$75="Moderado"),CONCATENATE("R",'Mapa de Riesgos'!$A$75),"")</f>
        <v/>
      </c>
      <c r="V18" s="103" t="str">
        <f>+IF(AND('Mapa de Riesgos'!$H$117="Alta",'Mapa de Riesgos'!$L$117="Moderado"),CONCATENATE("R",'Mapa de Riesgos'!$A$117),"")</f>
        <v/>
      </c>
      <c r="W18" s="103" t="str">
        <f>+IF(AND('Mapa de Riesgos'!$H$165="Alta",'Mapa de Riesgos'!$L$165="Moderado"),CONCATENATE("R",'Mapa de Riesgos'!$A$165),"")</f>
        <v/>
      </c>
      <c r="X18" s="103" t="str">
        <f>+IF(AND('Mapa de Riesgos'!$H$213="Alta",'Mapa de Riesgos'!$L$213="Moderado"),CONCATENATE("R",'Mapa de Riesgos'!$A$213),"")</f>
        <v/>
      </c>
      <c r="Y18" s="110" t="str">
        <f>+IF(AND('Mapa de Riesgos'!$H$31="Alta",'Mapa de Riesgos'!$L$31="Mayor"),CONCATENATE("R",'Mapa de Riesgos'!$A$31),"")</f>
        <v/>
      </c>
      <c r="Z18" s="103" t="str">
        <f>+IF(AND('Mapa de Riesgos'!$H$75="Alta",'Mapa de Riesgos'!$L$75="Mayor"),CONCATENATE("R",'Mapa de Riesgos'!$A$75),"")</f>
        <v/>
      </c>
      <c r="AA18" s="103" t="str">
        <f>+IF(AND('Mapa de Riesgos'!$H$117="Alta",'Mapa de Riesgos'!$L$117="Mayor"),CONCATENATE("R",'Mapa de Riesgos'!$A$117),"")</f>
        <v/>
      </c>
      <c r="AB18" s="103" t="str">
        <f>+IF(AND('Mapa de Riesgos'!$H$165="Alta",'Mapa de Riesgos'!$L$165="Mayor"),CONCATENATE("R",'Mapa de Riesgos'!$A$165),"")</f>
        <v/>
      </c>
      <c r="AC18" s="103" t="str">
        <f>+IF(AND('Mapa de Riesgos'!$H$213="Alta",'Mapa de Riesgos'!$L$213="Mayor"),CONCATENATE("R",'Mapa de Riesgos'!$A$213),"")</f>
        <v/>
      </c>
      <c r="AD18" s="134" t="str">
        <f>+IF(AND('Mapa de Riesgos'!$H$31="Alta",'Mapa de Riesgos'!$L$31="Catastrófico"),CONCATENATE("R",'Mapa de Riesgos'!$A$31),"")</f>
        <v/>
      </c>
      <c r="AE18" s="104" t="str">
        <f>+IF(AND('Mapa de Riesgos'!$H$75="Alta",'Mapa de Riesgos'!$L$75="Catastrófico"),CONCATENATE("R",'Mapa de Riesgos'!$A$75),"")</f>
        <v/>
      </c>
      <c r="AF18" s="104" t="str">
        <f>+IF(AND('Mapa de Riesgos'!$H$117="Alta",'Mapa de Riesgos'!$L$117="Catastrófico"),CONCATENATE("R",'Mapa de Riesgos'!$A$117),"")</f>
        <v/>
      </c>
      <c r="AG18" s="104" t="str">
        <f>+IF(AND('Mapa de Riesgos'!$H$165="Alta",'Mapa de Riesgos'!$L$165="Catastrófico"),CONCATENATE("R",'Mapa de Riesgos'!$A$165),"")</f>
        <v/>
      </c>
      <c r="AH18" s="130" t="str">
        <f>+IF(AND('Mapa de Riesgos'!$H$213="Alta",'Mapa de Riesgos'!$L$213="Catastrófico"),CONCATENATE("R",'Mapa de Riesgos'!$A$213),"")</f>
        <v/>
      </c>
      <c r="AI18" s="101"/>
      <c r="AJ18" s="39"/>
      <c r="AK18" s="314"/>
      <c r="AL18" s="315"/>
      <c r="AM18" s="315"/>
      <c r="AN18" s="315"/>
      <c r="AO18" s="315"/>
      <c r="AP18" s="316"/>
      <c r="AQ18" s="39"/>
      <c r="AR18" s="39"/>
      <c r="AS18" s="39"/>
      <c r="AT18" s="39"/>
      <c r="AU18" s="39"/>
      <c r="AV18" s="39"/>
      <c r="AW18" s="39"/>
      <c r="AX18" s="39"/>
      <c r="AY18" s="39"/>
      <c r="AZ18" s="39"/>
      <c r="BA18" s="39"/>
      <c r="BB18" s="39"/>
      <c r="BC18" s="39"/>
      <c r="BD18" s="39"/>
      <c r="BE18" s="39"/>
      <c r="BF18" s="39"/>
      <c r="BG18" s="39"/>
      <c r="BH18" s="39"/>
      <c r="BI18" s="39"/>
      <c r="BJ18" s="39"/>
      <c r="BK18" s="39"/>
      <c r="BL18" s="39"/>
      <c r="BM18" s="39"/>
      <c r="BN18" s="39"/>
      <c r="BO18" s="39"/>
      <c r="BP18" s="39"/>
      <c r="BQ18" s="39"/>
      <c r="BR18" s="39"/>
      <c r="BS18" s="39"/>
      <c r="BT18" s="39"/>
      <c r="BU18" s="39"/>
      <c r="BV18" s="39"/>
      <c r="BW18" s="39"/>
      <c r="BX18" s="39"/>
    </row>
    <row r="19" spans="1:76" ht="18.75" x14ac:dyDescent="0.3">
      <c r="A19" s="39"/>
      <c r="B19" s="294"/>
      <c r="C19" s="294"/>
      <c r="D19" s="295"/>
      <c r="E19" s="298"/>
      <c r="F19" s="299"/>
      <c r="G19" s="299"/>
      <c r="H19" s="299"/>
      <c r="I19" s="299"/>
      <c r="J19" s="118" t="str">
        <f>+IF(AND('Mapa de Riesgos'!$H$37="Alta",'Mapa de Riesgos'!$L$37="Leve"),CONCATENATE("R",'Mapa de Riesgos'!$A$37),"")</f>
        <v/>
      </c>
      <c r="K19" s="105" t="str">
        <f>+IF(AND('Mapa de Riesgos'!$H$81="Alta",'Mapa de Riesgos'!$L$81="Leve"),CONCATENATE("R",'Mapa de Riesgos'!$A$81),"")</f>
        <v/>
      </c>
      <c r="L19" s="105" t="str">
        <f>+IF(AND('Mapa de Riesgos'!$H$126="Alta",'Mapa de Riesgos'!$L$126="Leve"),CONCATENATE("R",'Mapa de Riesgos'!$A$126),"")</f>
        <v/>
      </c>
      <c r="M19" s="105" t="str">
        <f>+IF(AND('Mapa de Riesgos'!$H$171="Alta",'Mapa de Riesgos'!$L$171="Leve"),CONCATENATE("R",'Mapa de Riesgos'!$A$171),"")</f>
        <v/>
      </c>
      <c r="N19" s="105" t="str">
        <f>+IF(AND('Mapa de Riesgos'!$H$219="Alta",'Mapa de Riesgos'!$L$219="Leve"),CONCATENATE("R",'Mapa de Riesgos'!$A$219),"")</f>
        <v/>
      </c>
      <c r="O19" s="118" t="str">
        <f>+IF(AND('Mapa de Riesgos'!$H$37="Alta",'Mapa de Riesgos'!$L$37="Menor"),CONCATENATE("R",'Mapa de Riesgos'!$A$37),"")</f>
        <v/>
      </c>
      <c r="P19" s="105" t="str">
        <f>+IF(AND('Mapa de Riesgos'!$H$81="Alta",'Mapa de Riesgos'!$L$81="Menor"),CONCATENATE("R",'Mapa de Riesgos'!$A$81),"")</f>
        <v/>
      </c>
      <c r="Q19" s="105" t="str">
        <f>+IF(AND('Mapa de Riesgos'!$H$126="Alta",'Mapa de Riesgos'!$L$126="Menor"),CONCATENATE("R",'Mapa de Riesgos'!$A$126),"")</f>
        <v/>
      </c>
      <c r="R19" s="105" t="str">
        <f>+IF(AND('Mapa de Riesgos'!$H$171="Alta",'Mapa de Riesgos'!$L$171="Menor"),CONCATENATE("R",'Mapa de Riesgos'!$A$171),"")</f>
        <v/>
      </c>
      <c r="S19" s="105" t="str">
        <f>+IF(AND('Mapa de Riesgos'!$H$219="Alta",'Mapa de Riesgos'!$L$219="Menor"),CONCATENATE("R",'Mapa de Riesgos'!$A$219),"")</f>
        <v/>
      </c>
      <c r="T19" s="110" t="str">
        <f>+IF(AND('Mapa de Riesgos'!$H$37="Alta",'Mapa de Riesgos'!$L$37="Moderado"),CONCATENATE("R",'Mapa de Riesgos'!$A$37),"")</f>
        <v/>
      </c>
      <c r="U19" s="103" t="str">
        <f>+IF(AND('Mapa de Riesgos'!$H$81="Alta",'Mapa de Riesgos'!$L$81="Moderado"),CONCATENATE("R",'Mapa de Riesgos'!$A$81),"")</f>
        <v/>
      </c>
      <c r="V19" s="103" t="str">
        <f>+IF(AND('Mapa de Riesgos'!$H$126="Alta",'Mapa de Riesgos'!$L$126="Moderado"),CONCATENATE("R",'Mapa de Riesgos'!$A$126),"")</f>
        <v/>
      </c>
      <c r="W19" s="103" t="str">
        <f>+IF(AND('Mapa de Riesgos'!$H$171="Alta",'Mapa de Riesgos'!$L$171="Moderado"),CONCATENATE("R",'Mapa de Riesgos'!$A$171),"")</f>
        <v/>
      </c>
      <c r="X19" s="103" t="str">
        <f>+IF(AND('Mapa de Riesgos'!$H$219="Alta",'Mapa de Riesgos'!$L$219="Moderado"),CONCATENATE("R",'Mapa de Riesgos'!$A$219),"")</f>
        <v/>
      </c>
      <c r="Y19" s="110" t="str">
        <f>+IF(AND('Mapa de Riesgos'!$H$37="Alta",'Mapa de Riesgos'!$L$37="Mayor"),CONCATENATE("R",'Mapa de Riesgos'!$A$37),"")</f>
        <v/>
      </c>
      <c r="Z19" s="103" t="str">
        <f>+IF(AND('Mapa de Riesgos'!$H$81="Alta",'Mapa de Riesgos'!$L$81="Mayor"),CONCATENATE("R",'Mapa de Riesgos'!$A$81),"")</f>
        <v/>
      </c>
      <c r="AA19" s="103" t="str">
        <f>+IF(AND('Mapa de Riesgos'!$H$126="Alta",'Mapa de Riesgos'!$L$126="Mayor"),CONCATENATE("R",'Mapa de Riesgos'!$A$126),"")</f>
        <v/>
      </c>
      <c r="AB19" s="103" t="str">
        <f>+IF(AND('Mapa de Riesgos'!$H$171="Alta",'Mapa de Riesgos'!$L$171="Mayor"),CONCATENATE("R",'Mapa de Riesgos'!$A$171),"")</f>
        <v/>
      </c>
      <c r="AC19" s="103" t="str">
        <f>+IF(AND('Mapa de Riesgos'!$H$219="Alta",'Mapa de Riesgos'!$L$219="Mayor"),CONCATENATE("R",'Mapa de Riesgos'!$A$219),"")</f>
        <v/>
      </c>
      <c r="AD19" s="134" t="str">
        <f>+IF(AND('Mapa de Riesgos'!$H$37="Alta",'Mapa de Riesgos'!$L$37="Catastrófico"),CONCATENATE("R",'Mapa de Riesgos'!$A$37),"")</f>
        <v/>
      </c>
      <c r="AE19" s="104" t="str">
        <f>+IF(AND('Mapa de Riesgos'!$H$81="Alta",'Mapa de Riesgos'!$L$81="Catastrófico"),CONCATENATE("R",'Mapa de Riesgos'!$A$81),"")</f>
        <v/>
      </c>
      <c r="AF19" s="104" t="str">
        <f>+IF(AND('Mapa de Riesgos'!$H$126="Alta",'Mapa de Riesgos'!$L$126="Catastrófico"),CONCATENATE("R",'Mapa de Riesgos'!$A$126),"")</f>
        <v/>
      </c>
      <c r="AG19" s="104" t="str">
        <f>+IF(AND('Mapa de Riesgos'!$H$171="Alta",'Mapa de Riesgos'!$L$171="Catastrófico"),CONCATENATE("R",'Mapa de Riesgos'!$A$171),"")</f>
        <v/>
      </c>
      <c r="AH19" s="130" t="str">
        <f>+IF(AND('Mapa de Riesgos'!$H$219="Alta",'Mapa de Riesgos'!$L$219="Catastrófico"),CONCATENATE("R",'Mapa de Riesgos'!$A$219),"")</f>
        <v/>
      </c>
      <c r="AI19" s="101"/>
      <c r="AJ19" s="39"/>
      <c r="AK19" s="314"/>
      <c r="AL19" s="315"/>
      <c r="AM19" s="315"/>
      <c r="AN19" s="315"/>
      <c r="AO19" s="315"/>
      <c r="AP19" s="316"/>
      <c r="AQ19" s="39"/>
      <c r="AR19" s="39"/>
      <c r="AS19" s="39"/>
      <c r="AT19" s="39"/>
      <c r="AU19" s="39"/>
      <c r="AV19" s="39"/>
      <c r="AW19" s="39"/>
      <c r="AX19" s="39"/>
      <c r="AY19" s="39"/>
      <c r="AZ19" s="39"/>
      <c r="BA19" s="39"/>
      <c r="BB19" s="39"/>
      <c r="BC19" s="39"/>
      <c r="BD19" s="39"/>
      <c r="BE19" s="39"/>
      <c r="BF19" s="39"/>
      <c r="BG19" s="39"/>
      <c r="BH19" s="39"/>
      <c r="BI19" s="39"/>
      <c r="BJ19" s="39"/>
      <c r="BK19" s="39"/>
      <c r="BL19" s="39"/>
      <c r="BM19" s="39"/>
      <c r="BN19" s="39"/>
      <c r="BO19" s="39"/>
      <c r="BP19" s="39"/>
      <c r="BQ19" s="39"/>
      <c r="BR19" s="39"/>
      <c r="BS19" s="39"/>
      <c r="BT19" s="39"/>
      <c r="BU19" s="39"/>
      <c r="BV19" s="39"/>
      <c r="BW19" s="39"/>
      <c r="BX19" s="39"/>
    </row>
    <row r="20" spans="1:76" ht="18.75" x14ac:dyDescent="0.3">
      <c r="A20" s="39"/>
      <c r="B20" s="294"/>
      <c r="C20" s="294"/>
      <c r="D20" s="295"/>
      <c r="E20" s="298"/>
      <c r="F20" s="299"/>
      <c r="G20" s="299"/>
      <c r="H20" s="299"/>
      <c r="I20" s="299"/>
      <c r="J20" s="118" t="str">
        <f>+IF(AND('Mapa de Riesgos'!$H$43="Alta",'Mapa de Riesgos'!$L$43="Leve"),CONCATENATE("R",'Mapa de Riesgos'!$A$43),"")</f>
        <v/>
      </c>
      <c r="K20" s="105" t="str">
        <f>+IF(AND('Mapa de Riesgos'!$H$87="Alta",'Mapa de Riesgos'!$L$87="Leve"),CONCATENATE("R",'Mapa de Riesgos'!$A$87),"")</f>
        <v/>
      </c>
      <c r="L20" s="105" t="str">
        <f>+IF(AND('Mapa de Riesgos'!$H$129="Alta",'Mapa de Riesgos'!$L$129="Leve"),CONCATENATE("R",'Mapa de Riesgos'!$A$129),"")</f>
        <v/>
      </c>
      <c r="M20" s="105" t="str">
        <f>+IF(AND('Mapa de Riesgos'!$H$177="Alta",'Mapa de Riesgos'!$L$177="Leve"),CONCATENATE("R",'Mapa de Riesgos'!$A$177),"")</f>
        <v/>
      </c>
      <c r="N20" s="105" t="str">
        <f>+IF(AND('Mapa de Riesgos'!$H$225="Alta",'Mapa de Riesgos'!$L$225="Leve"),CONCATENATE("R",'Mapa de Riesgos'!$A$225),"")</f>
        <v/>
      </c>
      <c r="O20" s="118" t="str">
        <f>+IF(AND('Mapa de Riesgos'!$H$43="Alta",'Mapa de Riesgos'!$L$43="Menor"),CONCATENATE("R",'Mapa de Riesgos'!$A$43),"")</f>
        <v/>
      </c>
      <c r="P20" s="105" t="str">
        <f>+IF(AND('Mapa de Riesgos'!$H$87="Alta",'Mapa de Riesgos'!$L$87="Menor"),CONCATENATE("R",'Mapa de Riesgos'!$A$87),"")</f>
        <v/>
      </c>
      <c r="Q20" s="105" t="str">
        <f>+IF(AND('Mapa de Riesgos'!$H$129="Alta",'Mapa de Riesgos'!$L$129="Menor"),CONCATENATE("R",'Mapa de Riesgos'!$A$129),"")</f>
        <v/>
      </c>
      <c r="R20" s="105" t="str">
        <f>+IF(AND('Mapa de Riesgos'!$H$177="Alta",'Mapa de Riesgos'!$L$177="Menor"),CONCATENATE("R",'Mapa de Riesgos'!$A$177),"")</f>
        <v/>
      </c>
      <c r="S20" s="105" t="str">
        <f>+IF(AND('Mapa de Riesgos'!$H$225="Alta",'Mapa de Riesgos'!$L$225="Menor"),CONCATENATE("R",'Mapa de Riesgos'!$A$225),"")</f>
        <v/>
      </c>
      <c r="T20" s="110" t="str">
        <f>+IF(AND('Mapa de Riesgos'!$H$43="Alta",'Mapa de Riesgos'!$L$43="Moderado"),CONCATENATE("R",'Mapa de Riesgos'!$A$43),"")</f>
        <v/>
      </c>
      <c r="U20" s="103" t="str">
        <f>+IF(AND('Mapa de Riesgos'!$H$87="Alta",'Mapa de Riesgos'!$L$87="Moderado"),CONCATENATE("R",'Mapa de Riesgos'!$A$87),"")</f>
        <v/>
      </c>
      <c r="V20" s="103" t="str">
        <f>+IF(AND('Mapa de Riesgos'!$H$129="Alta",'Mapa de Riesgos'!$L$129="Moderado"),CONCATENATE("R",'Mapa de Riesgos'!$A$129),"")</f>
        <v/>
      </c>
      <c r="W20" s="103" t="str">
        <f>+IF(AND('Mapa de Riesgos'!$H$177="Alta",'Mapa de Riesgos'!$L$177="Moderado"),CONCATENATE("R",'Mapa de Riesgos'!$A$177),"")</f>
        <v/>
      </c>
      <c r="X20" s="103" t="str">
        <f>+IF(AND('Mapa de Riesgos'!$H$225="Alta",'Mapa de Riesgos'!$L$225="Moderado"),CONCATENATE("R",'Mapa de Riesgos'!$A$225),"")</f>
        <v/>
      </c>
      <c r="Y20" s="110" t="str">
        <f>+IF(AND('Mapa de Riesgos'!$H$43="Alta",'Mapa de Riesgos'!$L$43="Mayor"),CONCATENATE("R",'Mapa de Riesgos'!$A$43),"")</f>
        <v/>
      </c>
      <c r="Z20" s="103" t="str">
        <f>+IF(AND('Mapa de Riesgos'!$H$87="Alta",'Mapa de Riesgos'!$L$87="Mayor"),CONCATENATE("R",'Mapa de Riesgos'!$A$87),"")</f>
        <v/>
      </c>
      <c r="AA20" s="103" t="str">
        <f>+IF(AND('Mapa de Riesgos'!$H$129="Alta",'Mapa de Riesgos'!$L$129="Mayor"),CONCATENATE("R",'Mapa de Riesgos'!$A$129),"")</f>
        <v/>
      </c>
      <c r="AB20" s="103" t="str">
        <f>+IF(AND('Mapa de Riesgos'!$H$177="Alta",'Mapa de Riesgos'!$L$177="Mayor"),CONCATENATE("R",'Mapa de Riesgos'!$A$177),"")</f>
        <v/>
      </c>
      <c r="AC20" s="103" t="str">
        <f>+IF(AND('Mapa de Riesgos'!$H$225="Alta",'Mapa de Riesgos'!$L$225="Mayor"),CONCATENATE("R",'Mapa de Riesgos'!$A$225),"")</f>
        <v/>
      </c>
      <c r="AD20" s="134" t="str">
        <f>+IF(AND('Mapa de Riesgos'!$H$43="Alta",'Mapa de Riesgos'!$L$43="Catastrófico"),CONCATENATE("R",'Mapa de Riesgos'!$A$43),"")</f>
        <v/>
      </c>
      <c r="AE20" s="104" t="str">
        <f>+IF(AND('Mapa de Riesgos'!$H$87="Alta",'Mapa de Riesgos'!$L$87="Catastrófico"),CONCATENATE("R",'Mapa de Riesgos'!$A$87),"")</f>
        <v/>
      </c>
      <c r="AF20" s="104" t="str">
        <f>+IF(AND('Mapa de Riesgos'!$H$129="Alta",'Mapa de Riesgos'!$L$129="Catastrófico"),CONCATENATE("R",'Mapa de Riesgos'!$A$129),"")</f>
        <v/>
      </c>
      <c r="AG20" s="104" t="str">
        <f>+IF(AND('Mapa de Riesgos'!$H$177="Alta",'Mapa de Riesgos'!$L$177="Catastrófico"),CONCATENATE("R",'Mapa de Riesgos'!$A$177),"")</f>
        <v/>
      </c>
      <c r="AH20" s="130" t="str">
        <f>+IF(AND('Mapa de Riesgos'!$H$225="Alta",'Mapa de Riesgos'!$L$225="Catastrófico"),CONCATENATE("R",'Mapa de Riesgos'!$A$225),"")</f>
        <v/>
      </c>
      <c r="AI20" s="101"/>
      <c r="AJ20" s="39"/>
      <c r="AK20" s="314"/>
      <c r="AL20" s="315"/>
      <c r="AM20" s="315"/>
      <c r="AN20" s="315"/>
      <c r="AO20" s="315"/>
      <c r="AP20" s="316"/>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row>
    <row r="21" spans="1:76" ht="19.5" thickBot="1" x14ac:dyDescent="0.35">
      <c r="A21" s="39"/>
      <c r="B21" s="294"/>
      <c r="C21" s="294"/>
      <c r="D21" s="295"/>
      <c r="E21" s="300"/>
      <c r="F21" s="301"/>
      <c r="G21" s="301"/>
      <c r="H21" s="301"/>
      <c r="I21" s="301"/>
      <c r="J21" s="118" t="str">
        <f>+IF(AND('Mapa de Riesgos'!$H$49="Alta",'Mapa de Riesgos'!$L$49="Leve"),CONCATENATE("R",'Mapa de Riesgos'!$A$49),"")</f>
        <v/>
      </c>
      <c r="K21" s="105" t="e">
        <f>+IF(AND('Mapa de Riesgos'!#REF!="Alta",'Mapa de Riesgos'!#REF!="Leve"),CONCATENATE("R",'Mapa de Riesgos'!#REF!),"")</f>
        <v>#REF!</v>
      </c>
      <c r="L21" s="105" t="str">
        <f>+IF(AND('Mapa de Riesgos'!$H$135="Alta",'Mapa de Riesgos'!$L$135="Leve"),CONCATENATE("R",'Mapa de Riesgos'!$A$135),"")</f>
        <v/>
      </c>
      <c r="M21" s="105" t="str">
        <f>+IF(AND('Mapa de Riesgos'!$H$183="Alta",'Mapa de Riesgos'!$L$183="Leve"),CONCATENATE("R",'Mapa de Riesgos'!$A$183),"")</f>
        <v/>
      </c>
      <c r="N21" s="105" t="str">
        <f>+IF(AND('Mapa de Riesgos'!$H$231="Alta",'Mapa de Riesgos'!$L$231="Leve"),CONCATENATE("R",'Mapa de Riesgos'!$A$231),"")</f>
        <v/>
      </c>
      <c r="O21" s="118" t="str">
        <f>+IF(AND('Mapa de Riesgos'!$H$49="Alta",'Mapa de Riesgos'!$L$49="Menor"),CONCATENATE("R",'Mapa de Riesgos'!$A$49),"")</f>
        <v>R8</v>
      </c>
      <c r="P21" s="105" t="e">
        <f>+IF(AND('Mapa de Riesgos'!#REF!="Alta",'Mapa de Riesgos'!#REF!="Menor"),CONCATENATE("R",'Mapa de Riesgos'!#REF!),"")</f>
        <v>#REF!</v>
      </c>
      <c r="Q21" s="105" t="str">
        <f>+IF(AND('Mapa de Riesgos'!$H$135="Alta",'Mapa de Riesgos'!$L$135="Menor"),CONCATENATE("R",'Mapa de Riesgos'!$A$135),"")</f>
        <v/>
      </c>
      <c r="R21" s="105" t="str">
        <f>+IF(AND('Mapa de Riesgos'!$H$183="Alta",'Mapa de Riesgos'!$L$183="Menor"),CONCATENATE("R",'Mapa de Riesgos'!$A$183),"")</f>
        <v/>
      </c>
      <c r="S21" s="105" t="str">
        <f>+IF(AND('Mapa de Riesgos'!$H$231="Alta",'Mapa de Riesgos'!$L$231="Menor"),CONCATENATE("R",'Mapa de Riesgos'!$A$231),"")</f>
        <v/>
      </c>
      <c r="T21" s="110" t="str">
        <f>+IF(AND('Mapa de Riesgos'!$H$49="Alta",'Mapa de Riesgos'!$L$49="Moderado"),CONCATENATE("R",'Mapa de Riesgos'!$A$49),"")</f>
        <v/>
      </c>
      <c r="U21" s="103" t="e">
        <f>+IF(AND('Mapa de Riesgos'!#REF!="Alta",'Mapa de Riesgos'!#REF!="Moderado"),CONCATENATE("R",'Mapa de Riesgos'!#REF!),"")</f>
        <v>#REF!</v>
      </c>
      <c r="V21" s="103" t="str">
        <f>+IF(AND('Mapa de Riesgos'!$H$135="Alta",'Mapa de Riesgos'!$L$135="Moderado"),CONCATENATE("R",'Mapa de Riesgos'!$A$135),"")</f>
        <v/>
      </c>
      <c r="W21" s="103" t="str">
        <f>+IF(AND('Mapa de Riesgos'!$H$183="Alta",'Mapa de Riesgos'!$L$183="Moderado"),CONCATENATE("R",'Mapa de Riesgos'!$A$183),"")</f>
        <v/>
      </c>
      <c r="X21" s="103" t="str">
        <f>+IF(AND('Mapa de Riesgos'!$H$231="Alta",'Mapa de Riesgos'!$L$231="Moderado"),CONCATENATE("R",'Mapa de Riesgos'!$A$231),"")</f>
        <v/>
      </c>
      <c r="Y21" s="110" t="str">
        <f>+IF(AND('Mapa de Riesgos'!$H$49="Alta",'Mapa de Riesgos'!$L$49="Mayor"),CONCATENATE("R",'Mapa de Riesgos'!$A$49),"")</f>
        <v/>
      </c>
      <c r="Z21" s="103" t="e">
        <f>+IF(AND('Mapa de Riesgos'!#REF!="Alta",'Mapa de Riesgos'!#REF!="Mayor"),CONCATENATE("R",'Mapa de Riesgos'!#REF!),"")</f>
        <v>#REF!</v>
      </c>
      <c r="AA21" s="103" t="str">
        <f>+IF(AND('Mapa de Riesgos'!$H$135="Alta",'Mapa de Riesgos'!$L$135="Mayor"),CONCATENATE("R",'Mapa de Riesgos'!$A$135),"")</f>
        <v/>
      </c>
      <c r="AB21" s="103" t="str">
        <f>+IF(AND('Mapa de Riesgos'!$H$183="Alta",'Mapa de Riesgos'!$L$183="Mayor"),CONCATENATE("R",'Mapa de Riesgos'!$A$183),"")</f>
        <v/>
      </c>
      <c r="AC21" s="103" t="str">
        <f>+IF(AND('Mapa de Riesgos'!$H$231="Alta",'Mapa de Riesgos'!$L$231="Mayor"),CONCATENATE("R",'Mapa de Riesgos'!$A$231),"")</f>
        <v/>
      </c>
      <c r="AD21" s="134" t="str">
        <f>+IF(AND('Mapa de Riesgos'!$H$49="Alta",'Mapa de Riesgos'!$L$49="Catastrófico"),CONCATENATE("R",'Mapa de Riesgos'!$A$49),"")</f>
        <v/>
      </c>
      <c r="AE21" s="104" t="e">
        <f>+IF(AND('Mapa de Riesgos'!#REF!="Alta",'Mapa de Riesgos'!#REF!="Catastrófico"),CONCATENATE("R",'Mapa de Riesgos'!#REF!),"")</f>
        <v>#REF!</v>
      </c>
      <c r="AF21" s="104" t="str">
        <f>+IF(AND('Mapa de Riesgos'!$H$135="Alta",'Mapa de Riesgos'!$L$135="Catastrófico"),CONCATENATE("R",'Mapa de Riesgos'!$A$135),"")</f>
        <v/>
      </c>
      <c r="AG21" s="104" t="str">
        <f>+IF(AND('Mapa de Riesgos'!$H$183="Alta",'Mapa de Riesgos'!$L$183="Catastrófico"),CONCATENATE("R",'Mapa de Riesgos'!$A$183),"")</f>
        <v/>
      </c>
      <c r="AH21" s="130" t="str">
        <f>+IF(AND('Mapa de Riesgos'!$H$231="Alta",'Mapa de Riesgos'!$L$231="Catastrófico"),CONCATENATE("R",'Mapa de Riesgos'!$A$231),"")</f>
        <v/>
      </c>
      <c r="AI21" s="101"/>
      <c r="AJ21" s="39"/>
      <c r="AK21" s="317"/>
      <c r="AL21" s="318"/>
      <c r="AM21" s="318"/>
      <c r="AN21" s="318"/>
      <c r="AO21" s="318"/>
      <c r="AP21" s="31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c r="BX21" s="39"/>
    </row>
    <row r="22" spans="1:76" ht="18.75" x14ac:dyDescent="0.3">
      <c r="A22" s="39"/>
      <c r="B22" s="294"/>
      <c r="C22" s="294"/>
      <c r="D22" s="295"/>
      <c r="E22" s="296" t="s">
        <v>80</v>
      </c>
      <c r="F22" s="297"/>
      <c r="G22" s="297"/>
      <c r="H22" s="297"/>
      <c r="I22" s="297"/>
      <c r="J22" s="115" t="str">
        <f>+IF(AND('Mapa de Riesgos'!$H$7="Media",'Mapa de Riesgos'!$L$7="Leve"),CONCATENATE("R",'Mapa de Riesgos'!$A$7),"")</f>
        <v/>
      </c>
      <c r="K22" s="116" t="str">
        <f>+IF(AND('Mapa de Riesgos'!$H$55="Media",'Mapa de Riesgos'!$L$55="Leve"),CONCATENATE("R",'Mapa de Riesgos'!$A$55),"")</f>
        <v/>
      </c>
      <c r="L22" s="116" t="str">
        <f>+IF(AND('Mapa de Riesgos'!$H$93="Media",'Mapa de Riesgos'!$L$93="Leve"),CONCATENATE("R",'Mapa de Riesgos'!$A$93),"")</f>
        <v/>
      </c>
      <c r="M22" s="116" t="str">
        <f>+IF(AND('Mapa de Riesgos'!$H$141="Media",'Mapa de Riesgos'!$L$141="Leve"),CONCATENATE("R",'Mapa de Riesgos'!$A$141),"")</f>
        <v/>
      </c>
      <c r="N22" s="116" t="str">
        <f>+IF(AND('Mapa de Riesgos'!$H$189="Media",'Mapa de Riesgos'!$L$189="Leve"),CONCATENATE("R",'Mapa de Riesgos'!$A$189),"")</f>
        <v/>
      </c>
      <c r="O22" s="115" t="str">
        <f>+IF(AND('Mapa de Riesgos'!$H$7="Media",'Mapa de Riesgos'!$L$7="Menor"),CONCATENATE("R",'Mapa de Riesgos'!$A$7),"")</f>
        <v/>
      </c>
      <c r="P22" s="116" t="str">
        <f>+IF(AND('Mapa de Riesgos'!$H$55="Media",'Mapa de Riesgos'!$L$55="Menor"),CONCATENATE("R",'Mapa de Riesgos'!$A$55),"")</f>
        <v>R9</v>
      </c>
      <c r="Q22" s="116" t="str">
        <f>+IF(AND('Mapa de Riesgos'!$H$93="Media",'Mapa de Riesgos'!$L$93="Menor"),CONCATENATE("R",'Mapa de Riesgos'!$A$93),"")</f>
        <v/>
      </c>
      <c r="R22" s="116" t="str">
        <f>+IF(AND('Mapa de Riesgos'!$H$141="Media",'Mapa de Riesgos'!$L$141="Menor"),CONCATENATE("R",'Mapa de Riesgos'!$A$141),"")</f>
        <v/>
      </c>
      <c r="S22" s="116" t="str">
        <f>+IF(AND('Mapa de Riesgos'!$H$189="Media",'Mapa de Riesgos'!$L$189="Menor"),CONCATENATE("R",'Mapa de Riesgos'!$A$189),"")</f>
        <v/>
      </c>
      <c r="T22" s="115" t="str">
        <f>+IF(AND('Mapa de Riesgos'!$H$7="Media",'Mapa de Riesgos'!$L$7="Moderado"),CONCATENATE("R",'Mapa de Riesgos'!$A$7),"")</f>
        <v/>
      </c>
      <c r="U22" s="116" t="str">
        <f>+IF(AND('Mapa de Riesgos'!$H$55="Media",'Mapa de Riesgos'!$L$55="Moderado"),CONCATENATE("R",'Mapa de Riesgos'!$A$55),"")</f>
        <v/>
      </c>
      <c r="V22" s="116" t="str">
        <f>+IF(AND('Mapa de Riesgos'!$H$93="Media",'Mapa de Riesgos'!$L$93="Moderado"),CONCATENATE("R",'Mapa de Riesgos'!$A$93),"")</f>
        <v/>
      </c>
      <c r="W22" s="116" t="str">
        <f>+IF(AND('Mapa de Riesgos'!$H$141="Media",'Mapa de Riesgos'!$L$141="Moderado"),CONCATENATE("R",'Mapa de Riesgos'!$A$141),"")</f>
        <v/>
      </c>
      <c r="X22" s="116" t="str">
        <f>+IF(AND('Mapa de Riesgos'!$H$189="Media",'Mapa de Riesgos'!$L$189="Moderado"),CONCATENATE("R",'Mapa de Riesgos'!$A$189),"")</f>
        <v/>
      </c>
      <c r="Y22" s="107" t="str">
        <f>+IF(AND('Mapa de Riesgos'!$H$7="Media",'Mapa de Riesgos'!$L$7="Mayor"),CONCATENATE("R",'Mapa de Riesgos'!$A$7),"")</f>
        <v/>
      </c>
      <c r="Z22" s="108" t="str">
        <f>+IF(AND('Mapa de Riesgos'!$H$55="Media",'Mapa de Riesgos'!$L$55="Mayor"),CONCATENATE("R",'Mapa de Riesgos'!$A$55),"")</f>
        <v/>
      </c>
      <c r="AA22" s="108" t="str">
        <f>+IF(AND('Mapa de Riesgos'!$H$93="Media",'Mapa de Riesgos'!$L$93="Mayor"),CONCATENATE("R",'Mapa de Riesgos'!$A$93),"")</f>
        <v/>
      </c>
      <c r="AB22" s="108" t="str">
        <f>+IF(AND('Mapa de Riesgos'!$H$141="Media",'Mapa de Riesgos'!$L$141="Mayor"),CONCATENATE("R",'Mapa de Riesgos'!$A$141),"")</f>
        <v/>
      </c>
      <c r="AC22" s="108" t="str">
        <f>+IF(AND('Mapa de Riesgos'!$H$189="Media",'Mapa de Riesgos'!$L$189="Mayor"),CONCATENATE("R",'Mapa de Riesgos'!$A$189),"")</f>
        <v/>
      </c>
      <c r="AD22" s="133" t="str">
        <f>+IF(AND('Mapa de Riesgos'!$H$7="Media",'Mapa de Riesgos'!$L$7="Catastrófico"),CONCATENATE("R",'Mapa de Riesgos'!$A$7),"")</f>
        <v/>
      </c>
      <c r="AE22" s="128" t="str">
        <f>+IF(AND('Mapa de Riesgos'!$H$55="Media",'Mapa de Riesgos'!$L$55="Catastrófico"),CONCATENATE("R",'Mapa de Riesgos'!$A$55),"")</f>
        <v/>
      </c>
      <c r="AF22" s="128" t="str">
        <f>+IF(AND('Mapa de Riesgos'!$H$93="Media",'Mapa de Riesgos'!$L$93="Catastrófico"),CONCATENATE("R",'Mapa de Riesgos'!$A$93),"")</f>
        <v/>
      </c>
      <c r="AG22" s="128" t="str">
        <f>+IF(AND('Mapa de Riesgos'!$H$141="Media",'Mapa de Riesgos'!$L$141="Catastrófico"),CONCATENATE("R",'Mapa de Riesgos'!$A$141),"")</f>
        <v/>
      </c>
      <c r="AH22" s="129" t="str">
        <f>+IF(AND('Mapa de Riesgos'!$H$189="Media",'Mapa de Riesgos'!$L$189="Catastrófico"),CONCATENATE("R",'Mapa de Riesgos'!$A$189),"")</f>
        <v/>
      </c>
      <c r="AI22" s="101"/>
      <c r="AJ22" s="39"/>
      <c r="AK22" s="320" t="s">
        <v>81</v>
      </c>
      <c r="AL22" s="321"/>
      <c r="AM22" s="321"/>
      <c r="AN22" s="321"/>
      <c r="AO22" s="321"/>
      <c r="AP22" s="322"/>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c r="BX22" s="39"/>
    </row>
    <row r="23" spans="1:76" ht="18" customHeight="1" x14ac:dyDescent="0.3">
      <c r="A23" s="39"/>
      <c r="B23" s="294"/>
      <c r="C23" s="294"/>
      <c r="D23" s="295"/>
      <c r="E23" s="298"/>
      <c r="F23" s="299"/>
      <c r="G23" s="299"/>
      <c r="H23" s="299"/>
      <c r="I23" s="299"/>
      <c r="J23" s="118" t="str">
        <f>+IF(AND('Mapa de Riesgos'!$H$13="Media",'Mapa de Riesgos'!$L$13="Leve"),CONCATENATE("R",'Mapa de Riesgos'!$A$13),"")</f>
        <v/>
      </c>
      <c r="K23" s="105" t="str">
        <f>+IF(AND('Mapa de Riesgos'!$H$61="Media",'Mapa de Riesgos'!$L$61="Leve"),CONCATENATE("R",'Mapa de Riesgos'!$A$61),"")</f>
        <v/>
      </c>
      <c r="L23" s="105" t="str">
        <f>+IF(AND('Mapa de Riesgos'!$H$99="Media",'Mapa de Riesgos'!$L$99="Leve"),CONCATENATE("R",'Mapa de Riesgos'!$A$99),"")</f>
        <v/>
      </c>
      <c r="M23" s="105" t="str">
        <f>+IF(AND('Mapa de Riesgos'!$H$147="Media",'Mapa de Riesgos'!$L$147="Leve"),CONCATENATE("R",'Mapa de Riesgos'!$A$147),"")</f>
        <v/>
      </c>
      <c r="N23" s="105" t="str">
        <f>+IF(AND('Mapa de Riesgos'!$H$195="Media",'Mapa de Riesgos'!$L$195="Leve"),CONCATENATE("R",'Mapa de Riesgos'!$A$195),"")</f>
        <v/>
      </c>
      <c r="O23" s="118" t="str">
        <f>+IF(AND('Mapa de Riesgos'!$H$13="Media",'Mapa de Riesgos'!$L$13="Menor"),CONCATENATE("R",'Mapa de Riesgos'!$A$13),"")</f>
        <v>R2</v>
      </c>
      <c r="P23" s="105" t="str">
        <f>+IF(AND('Mapa de Riesgos'!$H$61="Media",'Mapa de Riesgos'!$L$61="Menor"),CONCATENATE("R",'Mapa de Riesgos'!$A$61),"")</f>
        <v/>
      </c>
      <c r="Q23" s="105" t="str">
        <f>+IF(AND('Mapa de Riesgos'!$H$99="Media",'Mapa de Riesgos'!$L$99="Menor"),CONCATENATE("R",'Mapa de Riesgos'!$A$99),"")</f>
        <v>R17</v>
      </c>
      <c r="R23" s="105" t="str">
        <f>+IF(AND('Mapa de Riesgos'!$H$147="Media",'Mapa de Riesgos'!$L$147="Menor"),CONCATENATE("R",'Mapa de Riesgos'!$A$147),"")</f>
        <v/>
      </c>
      <c r="S23" s="105" t="str">
        <f>+IF(AND('Mapa de Riesgos'!$H$195="Media",'Mapa de Riesgos'!$L$195="Menor"),CONCATENATE("R",'Mapa de Riesgos'!$A$195),"")</f>
        <v/>
      </c>
      <c r="T23" s="118" t="str">
        <f>+IF(AND('Mapa de Riesgos'!$H$13="Media",'Mapa de Riesgos'!$L$13="Moderado"),CONCATENATE("R",'Mapa de Riesgos'!$A$13),"")</f>
        <v/>
      </c>
      <c r="U23" s="105" t="str">
        <f>+IF(AND('Mapa de Riesgos'!$H$61="Media",'Mapa de Riesgos'!$L$61="Moderado"),CONCATENATE("R",'Mapa de Riesgos'!$A$61),"")</f>
        <v>R10</v>
      </c>
      <c r="V23" s="105" t="str">
        <f>+IF(AND('Mapa de Riesgos'!$H$99="Media",'Mapa de Riesgos'!$L$99="Moderado"),CONCATENATE("R",'Mapa de Riesgos'!$A$99),"")</f>
        <v/>
      </c>
      <c r="W23" s="105" t="str">
        <f>+IF(AND('Mapa de Riesgos'!$H$147="Media",'Mapa de Riesgos'!$L$147="Moderado"),CONCATENATE("R",'Mapa de Riesgos'!$A$147),"")</f>
        <v/>
      </c>
      <c r="X23" s="105" t="str">
        <f>+IF(AND('Mapa de Riesgos'!$H$195="Media",'Mapa de Riesgos'!$L$195="Moderado"),CONCATENATE("R",'Mapa de Riesgos'!$A$195),"")</f>
        <v/>
      </c>
      <c r="Y23" s="110" t="str">
        <f>+IF(AND('Mapa de Riesgos'!$H$13="Media",'Mapa de Riesgos'!$L$13="Mayor"),CONCATENATE("R",'Mapa de Riesgos'!$A$13),"")</f>
        <v/>
      </c>
      <c r="Z23" s="103" t="str">
        <f>+IF(AND('Mapa de Riesgos'!$H$61="Media",'Mapa de Riesgos'!$L$61="Mayor"),CONCATENATE("R",'Mapa de Riesgos'!$A$61),"")</f>
        <v/>
      </c>
      <c r="AA23" s="103" t="str">
        <f>+IF(AND('Mapa de Riesgos'!$H$99="Media",'Mapa de Riesgos'!$L$99="Mayor"),CONCATENATE("R",'Mapa de Riesgos'!$A$99),"")</f>
        <v/>
      </c>
      <c r="AB23" s="103" t="str">
        <f>+IF(AND('Mapa de Riesgos'!$H$147="Media",'Mapa de Riesgos'!$L$147="Mayor"),CONCATENATE("R",'Mapa de Riesgos'!$A$147),"")</f>
        <v/>
      </c>
      <c r="AC23" s="103" t="str">
        <f>+IF(AND('Mapa de Riesgos'!$H$195="Media",'Mapa de Riesgos'!$L$195="Mayor"),CONCATENATE("R",'Mapa de Riesgos'!$A$195),"")</f>
        <v/>
      </c>
      <c r="AD23" s="134" t="str">
        <f>+IF(AND('Mapa de Riesgos'!$H$13="Media",'Mapa de Riesgos'!$L$13="Catastrófico"),CONCATENATE("R",'Mapa de Riesgos'!$A$13),"")</f>
        <v/>
      </c>
      <c r="AE23" s="104" t="str">
        <f>+IF(AND('Mapa de Riesgos'!$H$61="Media",'Mapa de Riesgos'!$L$61="Catastrófico"),CONCATENATE("R",'Mapa de Riesgos'!$A$61),"")</f>
        <v/>
      </c>
      <c r="AF23" s="104" t="str">
        <f>+IF(AND('Mapa de Riesgos'!$H$99="Media",'Mapa de Riesgos'!$L$99="Catastrófico"),CONCATENATE("R",'Mapa de Riesgos'!$A$99),"")</f>
        <v/>
      </c>
      <c r="AG23" s="104" t="str">
        <f>+IF(AND('Mapa de Riesgos'!$H$147="Media",'Mapa de Riesgos'!$L$147="Catastrófico"),CONCATENATE("R",'Mapa de Riesgos'!$A$147),"")</f>
        <v/>
      </c>
      <c r="AH23" s="130" t="str">
        <f>+IF(AND('Mapa de Riesgos'!$H$195="Media",'Mapa de Riesgos'!$L$195="Catastrófico"),CONCATENATE("R",'Mapa de Riesgos'!$A$195),"")</f>
        <v/>
      </c>
      <c r="AI23" s="101"/>
      <c r="AJ23" s="39"/>
      <c r="AK23" s="323"/>
      <c r="AL23" s="324"/>
      <c r="AM23" s="324"/>
      <c r="AN23" s="324"/>
      <c r="AO23" s="324"/>
      <c r="AP23" s="325"/>
      <c r="AQ23" s="39"/>
      <c r="AR23" s="39"/>
      <c r="AS23" s="39"/>
      <c r="AT23" s="39"/>
      <c r="AU23" s="39"/>
      <c r="AV23" s="39"/>
      <c r="AW23" s="39"/>
      <c r="AX23" s="39"/>
      <c r="AY23" s="39"/>
      <c r="AZ23" s="39"/>
      <c r="BA23" s="39"/>
      <c r="BB23" s="39"/>
      <c r="BC23" s="39"/>
      <c r="BD23" s="39"/>
      <c r="BE23" s="39"/>
      <c r="BF23" s="39"/>
      <c r="BG23" s="39"/>
      <c r="BH23" s="39"/>
      <c r="BI23" s="39"/>
      <c r="BJ23" s="39"/>
      <c r="BK23" s="39"/>
      <c r="BL23" s="39"/>
      <c r="BM23" s="39"/>
      <c r="BN23" s="39"/>
      <c r="BO23" s="39"/>
      <c r="BP23" s="39"/>
      <c r="BQ23" s="39"/>
      <c r="BR23" s="39"/>
      <c r="BS23" s="39"/>
      <c r="BT23" s="39"/>
      <c r="BU23" s="39"/>
      <c r="BV23" s="39"/>
      <c r="BW23" s="39"/>
      <c r="BX23" s="39"/>
    </row>
    <row r="24" spans="1:76" ht="18.75" x14ac:dyDescent="0.3">
      <c r="A24" s="39"/>
      <c r="B24" s="294"/>
      <c r="C24" s="294"/>
      <c r="D24" s="295"/>
      <c r="E24" s="298"/>
      <c r="F24" s="299"/>
      <c r="G24" s="299"/>
      <c r="H24" s="299"/>
      <c r="I24" s="299"/>
      <c r="J24" s="118" t="str">
        <f>+IF(AND('Mapa de Riesgos'!$H$19="Media",'Mapa de Riesgos'!$L$19="Leve"),CONCATENATE("R",'Mapa de Riesgos'!$A$19),"")</f>
        <v/>
      </c>
      <c r="K24" s="105" t="str">
        <f>+IF(AND('Mapa de Riesgos'!$H$67="Media",'Mapa de Riesgos'!$L$67="Leve"),CONCATENATE("R",'Mapa de Riesgos'!$A$67),"")</f>
        <v/>
      </c>
      <c r="L24" s="105" t="str">
        <f>+IF(AND('Mapa de Riesgos'!$H$105="Media",'Mapa de Riesgos'!$L$105="Leve"),CONCATENATE("R",'Mapa de Riesgos'!$A$105),"")</f>
        <v/>
      </c>
      <c r="M24" s="105" t="str">
        <f>+IF(AND('Mapa de Riesgos'!$H$153="Media",'Mapa de Riesgos'!$L$153="Leve"),CONCATENATE("R",'Mapa de Riesgos'!$A$153),"")</f>
        <v/>
      </c>
      <c r="N24" s="105" t="str">
        <f>+IF(AND('Mapa de Riesgos'!$H$201="Media",'Mapa de Riesgos'!$L$201="Leve"),CONCATENATE("R",'Mapa de Riesgos'!$A$201),"")</f>
        <v/>
      </c>
      <c r="O24" s="118" t="str">
        <f>+IF(AND('Mapa de Riesgos'!$H$19="Media",'Mapa de Riesgos'!$L$19="Menor"),CONCATENATE("R",'Mapa de Riesgos'!$A$19),"")</f>
        <v>R3</v>
      </c>
      <c r="P24" s="105" t="str">
        <f>+IF(AND('Mapa de Riesgos'!$H$67="Media",'Mapa de Riesgos'!$L$67="Menor"),CONCATENATE("R",'Mapa de Riesgos'!$A$67),"")</f>
        <v/>
      </c>
      <c r="Q24" s="105" t="str">
        <f>+IF(AND('Mapa de Riesgos'!$H$105="Media",'Mapa de Riesgos'!$L$105="Menor"),CONCATENATE("R",'Mapa de Riesgos'!$A$105),"")</f>
        <v/>
      </c>
      <c r="R24" s="105" t="str">
        <f>+IF(AND('Mapa de Riesgos'!$H$153="Media",'Mapa de Riesgos'!$L$153="Menor"),CONCATENATE("R",'Mapa de Riesgos'!$A$153),"")</f>
        <v/>
      </c>
      <c r="S24" s="105" t="str">
        <f>+IF(AND('Mapa de Riesgos'!$H$201="Media",'Mapa de Riesgos'!$L$201="Menor"),CONCATENATE("R",'Mapa de Riesgos'!$A$201),"")</f>
        <v/>
      </c>
      <c r="T24" s="118" t="str">
        <f>+IF(AND('Mapa de Riesgos'!$H$19="Media",'Mapa de Riesgos'!$L$19="Moderado"),CONCATENATE("R",'Mapa de Riesgos'!$A$19),"")</f>
        <v/>
      </c>
      <c r="U24" s="105" t="str">
        <f>+IF(AND('Mapa de Riesgos'!$H$67="Media",'Mapa de Riesgos'!$L$67="Moderado"),CONCATENATE("R",'Mapa de Riesgos'!$A$67),"")</f>
        <v>R11</v>
      </c>
      <c r="V24" s="105" t="str">
        <f>+IF(AND('Mapa de Riesgos'!$H$105="Media",'Mapa de Riesgos'!$L$105="Moderado"),CONCATENATE("R",'Mapa de Riesgos'!$A$105),"")</f>
        <v/>
      </c>
      <c r="W24" s="105" t="str">
        <f>+IF(AND('Mapa de Riesgos'!$H$153="Media",'Mapa de Riesgos'!$L$153="Moderado"),CONCATENATE("R",'Mapa de Riesgos'!$A$153),"")</f>
        <v/>
      </c>
      <c r="X24" s="105" t="str">
        <f>+IF(AND('Mapa de Riesgos'!$H$201="Media",'Mapa de Riesgos'!$L$201="Moderado"),CONCATENATE("R",'Mapa de Riesgos'!$A$201),"")</f>
        <v/>
      </c>
      <c r="Y24" s="110" t="str">
        <f>+IF(AND('Mapa de Riesgos'!$H$19="Media",'Mapa de Riesgos'!$L$19="Mayor"),CONCATENATE("R",'Mapa de Riesgos'!$A$19),"")</f>
        <v/>
      </c>
      <c r="Z24" s="103" t="str">
        <f>+IF(AND('Mapa de Riesgos'!$H$67="Media",'Mapa de Riesgos'!$L$67="Mayor"),CONCATENATE("R",'Mapa de Riesgos'!$A$67),"")</f>
        <v/>
      </c>
      <c r="AA24" s="103" t="str">
        <f>+IF(AND('Mapa de Riesgos'!$H$105="Media",'Mapa de Riesgos'!$L$105="Mayor"),CONCATENATE("R",'Mapa de Riesgos'!$A$105),"")</f>
        <v>R18</v>
      </c>
      <c r="AB24" s="103" t="str">
        <f>+IF(AND('Mapa de Riesgos'!$H$153="Media",'Mapa de Riesgos'!$L$153="Mayor"),CONCATENATE("R",'Mapa de Riesgos'!$A$153),"")</f>
        <v/>
      </c>
      <c r="AC24" s="103" t="str">
        <f>+IF(AND('Mapa de Riesgos'!$H$201="Media",'Mapa de Riesgos'!$L$201="Mayor"),CONCATENATE("R",'Mapa de Riesgos'!$A$201),"")</f>
        <v/>
      </c>
      <c r="AD24" s="134" t="str">
        <f>+IF(AND('Mapa de Riesgos'!$H$19="Media",'Mapa de Riesgos'!$L$19="Catastrófico"),CONCATENATE("R",'Mapa de Riesgos'!$A$19),"")</f>
        <v/>
      </c>
      <c r="AE24" s="104" t="str">
        <f>+IF(AND('Mapa de Riesgos'!$H$67="Media",'Mapa de Riesgos'!$L$67="Catastrófico"),CONCATENATE("R",'Mapa de Riesgos'!$A$67),"")</f>
        <v/>
      </c>
      <c r="AF24" s="104" t="str">
        <f>+IF(AND('Mapa de Riesgos'!$H$105="Media",'Mapa de Riesgos'!$L$105="Catastrófico"),CONCATENATE("R",'Mapa de Riesgos'!$A$105),"")</f>
        <v/>
      </c>
      <c r="AG24" s="104" t="str">
        <f>+IF(AND('Mapa de Riesgos'!$H$153="Media",'Mapa de Riesgos'!$L$153="Catastrófico"),CONCATENATE("R",'Mapa de Riesgos'!$A$153),"")</f>
        <v/>
      </c>
      <c r="AH24" s="130" t="str">
        <f>+IF(AND('Mapa de Riesgos'!$H$201="Media",'Mapa de Riesgos'!$L$201="Catastrófico"),CONCATENATE("R",'Mapa de Riesgos'!$A$201),"")</f>
        <v/>
      </c>
      <c r="AI24" s="101"/>
      <c r="AJ24" s="39"/>
      <c r="AK24" s="323"/>
      <c r="AL24" s="324"/>
      <c r="AM24" s="324"/>
      <c r="AN24" s="324"/>
      <c r="AO24" s="324"/>
      <c r="AP24" s="325"/>
      <c r="AQ24" s="39"/>
      <c r="AR24" s="39"/>
      <c r="AS24" s="39"/>
      <c r="AT24" s="39"/>
      <c r="AU24" s="39"/>
      <c r="AV24" s="39"/>
      <c r="AW24" s="39"/>
      <c r="AX24" s="39"/>
      <c r="AY24" s="39"/>
      <c r="AZ24" s="39"/>
      <c r="BA24" s="39"/>
      <c r="BB24" s="39"/>
      <c r="BC24" s="39"/>
      <c r="BD24" s="39"/>
      <c r="BE24" s="39"/>
      <c r="BF24" s="39"/>
      <c r="BG24" s="39"/>
      <c r="BH24" s="39"/>
      <c r="BI24" s="39"/>
      <c r="BJ24" s="39"/>
      <c r="BK24" s="39"/>
      <c r="BL24" s="39"/>
      <c r="BM24" s="39"/>
      <c r="BN24" s="39"/>
      <c r="BO24" s="39"/>
      <c r="BP24" s="39"/>
      <c r="BQ24" s="39"/>
      <c r="BR24" s="39"/>
      <c r="BS24" s="39"/>
      <c r="BT24" s="39"/>
      <c r="BU24" s="39"/>
      <c r="BV24" s="39"/>
      <c r="BW24" s="39"/>
      <c r="BX24" s="39"/>
    </row>
    <row r="25" spans="1:76" ht="18.75" x14ac:dyDescent="0.3">
      <c r="A25" s="39"/>
      <c r="B25" s="294"/>
      <c r="C25" s="294"/>
      <c r="D25" s="295"/>
      <c r="E25" s="298"/>
      <c r="F25" s="299"/>
      <c r="G25" s="299"/>
      <c r="H25" s="299"/>
      <c r="I25" s="299"/>
      <c r="J25" s="118" t="str">
        <f>+IF(AND('Mapa de Riesgos'!$H$25="Media",'Mapa de Riesgos'!$L$25="Leve"),CONCATENATE("R",'Mapa de Riesgos'!$A$25),"")</f>
        <v/>
      </c>
      <c r="K25" s="105" t="str">
        <f>+IF(AND('Mapa de Riesgos'!$H$73="Media",'Mapa de Riesgos'!$L$73="Leve"),CONCATENATE("R",'Mapa de Riesgos'!$A$73),"")</f>
        <v/>
      </c>
      <c r="L25" s="105" t="str">
        <f>+IF(AND('Mapa de Riesgos'!$H$111="Media",'Mapa de Riesgos'!$L$111="Leve"),CONCATENATE("R",'Mapa de Riesgos'!$A$111),"")</f>
        <v/>
      </c>
      <c r="M25" s="105" t="str">
        <f>+IF(AND('Mapa de Riesgos'!$H$159="Media",'Mapa de Riesgos'!$L$159="Leve"),CONCATENATE("R",'Mapa de Riesgos'!$A$159),"")</f>
        <v/>
      </c>
      <c r="N25" s="105" t="str">
        <f>+IF(AND('Mapa de Riesgos'!$H$207="Media",'Mapa de Riesgos'!$L$207="Leve"),CONCATENATE("R",'Mapa de Riesgos'!$A$207),"")</f>
        <v/>
      </c>
      <c r="O25" s="118" t="str">
        <f>+IF(AND('Mapa de Riesgos'!$H$25="Media",'Mapa de Riesgos'!$L$25="Menor"),CONCATENATE("R",'Mapa de Riesgos'!$A$25),"")</f>
        <v>R4</v>
      </c>
      <c r="P25" s="105" t="str">
        <f>+IF(AND('Mapa de Riesgos'!$H$73="Media",'Mapa de Riesgos'!$L$73="Menor"),CONCATENATE("R",'Mapa de Riesgos'!$A$73),"")</f>
        <v/>
      </c>
      <c r="Q25" s="105" t="str">
        <f>+IF(AND('Mapa de Riesgos'!$H$111="Media",'Mapa de Riesgos'!$L$111="Menor"),CONCATENATE("R",'Mapa de Riesgos'!$A$111),"")</f>
        <v/>
      </c>
      <c r="R25" s="105" t="str">
        <f>+IF(AND('Mapa de Riesgos'!$H$159="Media",'Mapa de Riesgos'!$L$159="Menor"),CONCATENATE("R",'Mapa de Riesgos'!$A$159),"")</f>
        <v/>
      </c>
      <c r="S25" s="105" t="str">
        <f>+IF(AND('Mapa de Riesgos'!$H$207="Media",'Mapa de Riesgos'!$L$207="Menor"),CONCATENATE("R",'Mapa de Riesgos'!$A$207),"")</f>
        <v/>
      </c>
      <c r="T25" s="118" t="str">
        <f>+IF(AND('Mapa de Riesgos'!$H$25="Media",'Mapa de Riesgos'!$L$25="Moderado"),CONCATENATE("R",'Mapa de Riesgos'!$A$25),"")</f>
        <v/>
      </c>
      <c r="U25" s="105" t="str">
        <f>+IF(AND('Mapa de Riesgos'!$H$73="Media",'Mapa de Riesgos'!$L$73="Moderado"),CONCATENATE("R",'Mapa de Riesgos'!$A$73),"")</f>
        <v>R12</v>
      </c>
      <c r="V25" s="105" t="str">
        <f>+IF(AND('Mapa de Riesgos'!$H$111="Media",'Mapa de Riesgos'!$L$111="Moderado"),CONCATENATE("R",'Mapa de Riesgos'!$A$111),"")</f>
        <v/>
      </c>
      <c r="W25" s="105" t="str">
        <f>+IF(AND('Mapa de Riesgos'!$H$159="Media",'Mapa de Riesgos'!$L$159="Moderado"),CONCATENATE("R",'Mapa de Riesgos'!$A$159),"")</f>
        <v/>
      </c>
      <c r="X25" s="105" t="str">
        <f>+IF(AND('Mapa de Riesgos'!$H$207="Media",'Mapa de Riesgos'!$L$207="Moderado"),CONCATENATE("R",'Mapa de Riesgos'!$A$207),"")</f>
        <v/>
      </c>
      <c r="Y25" s="110" t="str">
        <f>+IF(AND('Mapa de Riesgos'!$H$25="Media",'Mapa de Riesgos'!$L$25="Mayor"),CONCATENATE("R",'Mapa de Riesgos'!$A$25),"")</f>
        <v/>
      </c>
      <c r="Z25" s="103" t="str">
        <f>+IF(AND('Mapa de Riesgos'!$H$73="Media",'Mapa de Riesgos'!$L$73="Mayor"),CONCATENATE("R",'Mapa de Riesgos'!$A$73),"")</f>
        <v/>
      </c>
      <c r="AA25" s="103" t="str">
        <f>+IF(AND('Mapa de Riesgos'!$H$111="Media",'Mapa de Riesgos'!$L$111="Mayor"),CONCATENATE("R",'Mapa de Riesgos'!$A$111),"")</f>
        <v>R19</v>
      </c>
      <c r="AB25" s="103" t="str">
        <f>+IF(AND('Mapa de Riesgos'!$H$159="Media",'Mapa de Riesgos'!$L$159="Mayor"),CONCATENATE("R",'Mapa de Riesgos'!$A$159),"")</f>
        <v/>
      </c>
      <c r="AC25" s="103" t="str">
        <f>+IF(AND('Mapa de Riesgos'!$H$207="Media",'Mapa de Riesgos'!$L$207="Mayor"),CONCATENATE("R",'Mapa de Riesgos'!$A$207),"")</f>
        <v/>
      </c>
      <c r="AD25" s="134" t="str">
        <f>+IF(AND('Mapa de Riesgos'!$H$25="Media",'Mapa de Riesgos'!$L$25="Catastrófico"),CONCATENATE("R",'Mapa de Riesgos'!$A$25),"")</f>
        <v/>
      </c>
      <c r="AE25" s="104" t="str">
        <f>+IF(AND('Mapa de Riesgos'!$H$73="Media",'Mapa de Riesgos'!$L$73="Catastrófico"),CONCATENATE("R",'Mapa de Riesgos'!$A$73),"")</f>
        <v/>
      </c>
      <c r="AF25" s="104" t="str">
        <f>+IF(AND('Mapa de Riesgos'!$H$111="Media",'Mapa de Riesgos'!$L$111="Catastrófico"),CONCATENATE("R",'Mapa de Riesgos'!$A$111),"")</f>
        <v/>
      </c>
      <c r="AG25" s="104" t="str">
        <f>+IF(AND('Mapa de Riesgos'!$H$159="Media",'Mapa de Riesgos'!$L$159="Catastrófico"),CONCATENATE("R",'Mapa de Riesgos'!$A$159),"")</f>
        <v/>
      </c>
      <c r="AH25" s="130" t="str">
        <f>+IF(AND('Mapa de Riesgos'!$H$207="Media",'Mapa de Riesgos'!$L$207="Catastrófico"),CONCATENATE("R",'Mapa de Riesgos'!$A$207),"")</f>
        <v/>
      </c>
      <c r="AI25" s="101"/>
      <c r="AJ25" s="39"/>
      <c r="AK25" s="323"/>
      <c r="AL25" s="324"/>
      <c r="AM25" s="324"/>
      <c r="AN25" s="324"/>
      <c r="AO25" s="324"/>
      <c r="AP25" s="325"/>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39"/>
      <c r="BW25" s="39"/>
      <c r="BX25" s="39"/>
    </row>
    <row r="26" spans="1:76" ht="18.75" x14ac:dyDescent="0.3">
      <c r="A26" s="39"/>
      <c r="B26" s="294"/>
      <c r="C26" s="294"/>
      <c r="D26" s="295"/>
      <c r="E26" s="298"/>
      <c r="F26" s="299"/>
      <c r="G26" s="299"/>
      <c r="H26" s="299"/>
      <c r="I26" s="299"/>
      <c r="J26" s="118" t="str">
        <f>+IF(AND('Mapa de Riesgos'!$H$31="Media",'Mapa de Riesgos'!$L$31="Leve"),CONCATENATE("R",'Mapa de Riesgos'!$A$31),"")</f>
        <v/>
      </c>
      <c r="K26" s="105" t="str">
        <f>+IF(AND('Mapa de Riesgos'!$H$75="Media",'Mapa de Riesgos'!$L$75="Leve"),CONCATENATE("R",'Mapa de Riesgos'!$A$75),"")</f>
        <v/>
      </c>
      <c r="L26" s="105" t="str">
        <f>+IF(AND('Mapa de Riesgos'!$H$117="Media",'Mapa de Riesgos'!$L$117="Leve"),CONCATENATE("R",'Mapa de Riesgos'!$A$117),"")</f>
        <v/>
      </c>
      <c r="M26" s="105" t="str">
        <f>+IF(AND('Mapa de Riesgos'!$H$165="Media",'Mapa de Riesgos'!$L$165="Leve"),CONCATENATE("R",'Mapa de Riesgos'!$A$165),"")</f>
        <v/>
      </c>
      <c r="N26" s="105" t="str">
        <f>+IF(AND('Mapa de Riesgos'!$H$213="Media",'Mapa de Riesgos'!$L$213="Leve"),CONCATENATE("R",'Mapa de Riesgos'!$A$213),"")</f>
        <v/>
      </c>
      <c r="O26" s="118" t="str">
        <f>+IF(AND('Mapa de Riesgos'!$H$31="Media",'Mapa de Riesgos'!$L$31="Menor"),CONCATENATE("R",'Mapa de Riesgos'!$A$31),"")</f>
        <v>R5</v>
      </c>
      <c r="P26" s="105" t="str">
        <f>+IF(AND('Mapa de Riesgos'!$H$75="Media",'Mapa de Riesgos'!$L$75="Menor"),CONCATENATE("R",'Mapa de Riesgos'!$A$75),"")</f>
        <v/>
      </c>
      <c r="Q26" s="105" t="str">
        <f>+IF(AND('Mapa de Riesgos'!$H$117="Media",'Mapa de Riesgos'!$L$117="Menor"),CONCATENATE("R",'Mapa de Riesgos'!$A$117),"")</f>
        <v/>
      </c>
      <c r="R26" s="105" t="str">
        <f>+IF(AND('Mapa de Riesgos'!$H$165="Media",'Mapa de Riesgos'!$L$165="Menor"),CONCATENATE("R",'Mapa de Riesgos'!$A$165),"")</f>
        <v/>
      </c>
      <c r="S26" s="105" t="str">
        <f>+IF(AND('Mapa de Riesgos'!$H$213="Media",'Mapa de Riesgos'!$L$213="Menor"),CONCATENATE("R",'Mapa de Riesgos'!$A$213),"")</f>
        <v/>
      </c>
      <c r="T26" s="118" t="str">
        <f>+IF(AND('Mapa de Riesgos'!$H$31="Media",'Mapa de Riesgos'!$L$31="Moderado"),CONCATENATE("R",'Mapa de Riesgos'!$A$31),"")</f>
        <v/>
      </c>
      <c r="U26" s="105" t="str">
        <f>+IF(AND('Mapa de Riesgos'!$H$75="Media",'Mapa de Riesgos'!$L$75="Moderado"),CONCATENATE("R",'Mapa de Riesgos'!$A$75),"")</f>
        <v>R13</v>
      </c>
      <c r="V26" s="105" t="str">
        <f>+IF(AND('Mapa de Riesgos'!$H$117="Media",'Mapa de Riesgos'!$L$117="Moderado"),CONCATENATE("R",'Mapa de Riesgos'!$A$117),"")</f>
        <v/>
      </c>
      <c r="W26" s="105" t="str">
        <f>+IF(AND('Mapa de Riesgos'!$H$165="Media",'Mapa de Riesgos'!$L$165="Moderado"),CONCATENATE("R",'Mapa de Riesgos'!$A$165),"")</f>
        <v/>
      </c>
      <c r="X26" s="105" t="str">
        <f>+IF(AND('Mapa de Riesgos'!$H$213="Media",'Mapa de Riesgos'!$L$213="Moderado"),CONCATENATE("R",'Mapa de Riesgos'!$A$213),"")</f>
        <v/>
      </c>
      <c r="Y26" s="110" t="str">
        <f>+IF(AND('Mapa de Riesgos'!$H$31="Media",'Mapa de Riesgos'!$L$31="Mayor"),CONCATENATE("R",'Mapa de Riesgos'!$A$31),"")</f>
        <v/>
      </c>
      <c r="Z26" s="103" t="str">
        <f>+IF(AND('Mapa de Riesgos'!$H$75="Media",'Mapa de Riesgos'!$L$75="Mayor"),CONCATENATE("R",'Mapa de Riesgos'!$A$75),"")</f>
        <v/>
      </c>
      <c r="AA26" s="103" t="str">
        <f>+IF(AND('Mapa de Riesgos'!$H$117="Media",'Mapa de Riesgos'!$L$117="Mayor"),CONCATENATE("R",'Mapa de Riesgos'!$A$117),"")</f>
        <v/>
      </c>
      <c r="AB26" s="103" t="str">
        <f>+IF(AND('Mapa de Riesgos'!$H$165="Media",'Mapa de Riesgos'!$L$165="Mayor"),CONCATENATE("R",'Mapa de Riesgos'!$A$165),"")</f>
        <v/>
      </c>
      <c r="AC26" s="103" t="str">
        <f>+IF(AND('Mapa de Riesgos'!$H$213="Media",'Mapa de Riesgos'!$L$213="Mayor"),CONCATENATE("R",'Mapa de Riesgos'!$A$213),"")</f>
        <v/>
      </c>
      <c r="AD26" s="134" t="str">
        <f>+IF(AND('Mapa de Riesgos'!$H$31="Media",'Mapa de Riesgos'!$L$31="Catastrófico"),CONCATENATE("R",'Mapa de Riesgos'!$A$31),"")</f>
        <v/>
      </c>
      <c r="AE26" s="104" t="str">
        <f>+IF(AND('Mapa de Riesgos'!$H$75="Media",'Mapa de Riesgos'!$L$75="Catastrófico"),CONCATENATE("R",'Mapa de Riesgos'!$A$75),"")</f>
        <v/>
      </c>
      <c r="AF26" s="104" t="str">
        <f>+IF(AND('Mapa de Riesgos'!$H$117="Media",'Mapa de Riesgos'!$L$117="Catastrófico"),CONCATENATE("R",'Mapa de Riesgos'!$A$117),"")</f>
        <v/>
      </c>
      <c r="AG26" s="104" t="str">
        <f>+IF(AND('Mapa de Riesgos'!$H$165="Media",'Mapa de Riesgos'!$L$165="Catastrófico"),CONCATENATE("R",'Mapa de Riesgos'!$A$165),"")</f>
        <v/>
      </c>
      <c r="AH26" s="130" t="str">
        <f>+IF(AND('Mapa de Riesgos'!$H$213="Media",'Mapa de Riesgos'!$L$213="Catastrófico"),CONCATENATE("R",'Mapa de Riesgos'!$A$213),"")</f>
        <v/>
      </c>
      <c r="AI26" s="101"/>
      <c r="AJ26" s="39"/>
      <c r="AK26" s="323"/>
      <c r="AL26" s="324"/>
      <c r="AM26" s="324"/>
      <c r="AN26" s="324"/>
      <c r="AO26" s="324"/>
      <c r="AP26" s="325"/>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c r="BX26" s="39"/>
    </row>
    <row r="27" spans="1:76" ht="18.75" x14ac:dyDescent="0.3">
      <c r="A27" s="39"/>
      <c r="B27" s="294"/>
      <c r="C27" s="294"/>
      <c r="D27" s="295"/>
      <c r="E27" s="298"/>
      <c r="F27" s="299"/>
      <c r="G27" s="299"/>
      <c r="H27" s="299"/>
      <c r="I27" s="299"/>
      <c r="J27" s="118" t="str">
        <f>+IF(AND('Mapa de Riesgos'!$H$37="Media",'Mapa de Riesgos'!$L$37="Leve"),CONCATENATE("R",'Mapa de Riesgos'!$A$37),"")</f>
        <v/>
      </c>
      <c r="K27" s="105" t="str">
        <f>+IF(AND('Mapa de Riesgos'!$H$81="Media",'Mapa de Riesgos'!$L$81="Leve"),CONCATENATE("R",'Mapa de Riesgos'!$A$81),"")</f>
        <v/>
      </c>
      <c r="L27" s="105" t="str">
        <f>+IF(AND('Mapa de Riesgos'!$H$126="Media",'Mapa de Riesgos'!$L$126="Leve"),CONCATENATE("R",'Mapa de Riesgos'!$A$126),"")</f>
        <v/>
      </c>
      <c r="M27" s="105" t="str">
        <f>+IF(AND('Mapa de Riesgos'!$H$171="Media",'Mapa de Riesgos'!$L$171="Leve"),CONCATENATE("R",'Mapa de Riesgos'!$A$171),"")</f>
        <v/>
      </c>
      <c r="N27" s="105" t="str">
        <f>+IF(AND('Mapa de Riesgos'!$H$219="Media",'Mapa de Riesgos'!$L$219="Leve"),CONCATENATE("R",'Mapa de Riesgos'!$A$219),"")</f>
        <v/>
      </c>
      <c r="O27" s="118" t="str">
        <f>+IF(AND('Mapa de Riesgos'!$H$37="Media",'Mapa de Riesgos'!$L$37="Menor"),CONCATENATE("R",'Mapa de Riesgos'!$A$37),"")</f>
        <v/>
      </c>
      <c r="P27" s="105" t="str">
        <f>+IF(AND('Mapa de Riesgos'!$H$81="Media",'Mapa de Riesgos'!$L$81="Menor"),CONCATENATE("R",'Mapa de Riesgos'!$A$81),"")</f>
        <v/>
      </c>
      <c r="Q27" s="105" t="str">
        <f>+IF(AND('Mapa de Riesgos'!$H$126="Media",'Mapa de Riesgos'!$L$126="Menor"),CONCATENATE("R",'Mapa de Riesgos'!$A$126),"")</f>
        <v/>
      </c>
      <c r="R27" s="105" t="str">
        <f>+IF(AND('Mapa de Riesgos'!$H$171="Media",'Mapa de Riesgos'!$L$171="Menor"),CONCATENATE("R",'Mapa de Riesgos'!$A$171),"")</f>
        <v/>
      </c>
      <c r="S27" s="105" t="str">
        <f>+IF(AND('Mapa de Riesgos'!$H$219="Media",'Mapa de Riesgos'!$L$219="Menor"),CONCATENATE("R",'Mapa de Riesgos'!$A$219),"")</f>
        <v/>
      </c>
      <c r="T27" s="118" t="str">
        <f>+IF(AND('Mapa de Riesgos'!$H$37="Media",'Mapa de Riesgos'!$L$37="Moderado"),CONCATENATE("R",'Mapa de Riesgos'!$A$37),"")</f>
        <v>R6</v>
      </c>
      <c r="U27" s="105" t="str">
        <f>+IF(AND('Mapa de Riesgos'!$H$81="Media",'Mapa de Riesgos'!$L$81="Moderado"),CONCATENATE("R",'Mapa de Riesgos'!$A$81),"")</f>
        <v/>
      </c>
      <c r="V27" s="105" t="str">
        <f>+IF(AND('Mapa de Riesgos'!$H$126="Media",'Mapa de Riesgos'!$L$126="Moderado"),CONCATENATE("R",'Mapa de Riesgos'!$A$126),"")</f>
        <v/>
      </c>
      <c r="W27" s="105" t="str">
        <f>+IF(AND('Mapa de Riesgos'!$H$171="Media",'Mapa de Riesgos'!$L$171="Moderado"),CONCATENATE("R",'Mapa de Riesgos'!$A$171),"")</f>
        <v/>
      </c>
      <c r="X27" s="105" t="str">
        <f>+IF(AND('Mapa de Riesgos'!$H$219="Media",'Mapa de Riesgos'!$L$219="Moderado"),CONCATENATE("R",'Mapa de Riesgos'!$A$219),"")</f>
        <v/>
      </c>
      <c r="Y27" s="110" t="str">
        <f>+IF(AND('Mapa de Riesgos'!$H$37="Media",'Mapa de Riesgos'!$L$37="Mayor"),CONCATENATE("R",'Mapa de Riesgos'!$A$37),"")</f>
        <v/>
      </c>
      <c r="Z27" s="103" t="str">
        <f>+IF(AND('Mapa de Riesgos'!$H$81="Media",'Mapa de Riesgos'!$L$81="Mayor"),CONCATENATE("R",'Mapa de Riesgos'!$A$81),"")</f>
        <v>R14</v>
      </c>
      <c r="AA27" s="103" t="str">
        <f>+IF(AND('Mapa de Riesgos'!$H$126="Media",'Mapa de Riesgos'!$L$126="Mayor"),CONCATENATE("R",'Mapa de Riesgos'!$A$126),"")</f>
        <v/>
      </c>
      <c r="AB27" s="103" t="str">
        <f>+IF(AND('Mapa de Riesgos'!$H$171="Media",'Mapa de Riesgos'!$L$171="Mayor"),CONCATENATE("R",'Mapa de Riesgos'!$A$171),"")</f>
        <v/>
      </c>
      <c r="AC27" s="103" t="str">
        <f>+IF(AND('Mapa de Riesgos'!$H$219="Media",'Mapa de Riesgos'!$L$219="Mayor"),CONCATENATE("R",'Mapa de Riesgos'!$A$219),"")</f>
        <v/>
      </c>
      <c r="AD27" s="134" t="str">
        <f>+IF(AND('Mapa de Riesgos'!$H$37="Media",'Mapa de Riesgos'!$L$37="Catastrófico"),CONCATENATE("R",'Mapa de Riesgos'!$A$37),"")</f>
        <v/>
      </c>
      <c r="AE27" s="104" t="str">
        <f>+IF(AND('Mapa de Riesgos'!$H$81="Media",'Mapa de Riesgos'!$L$81="Catastrófico"),CONCATENATE("R",'Mapa de Riesgos'!$A$81),"")</f>
        <v/>
      </c>
      <c r="AF27" s="104" t="str">
        <f>+IF(AND('Mapa de Riesgos'!$H$126="Media",'Mapa de Riesgos'!$L$126="Catastrófico"),CONCATENATE("R",'Mapa de Riesgos'!$A$126),"")</f>
        <v/>
      </c>
      <c r="AG27" s="104" t="str">
        <f>+IF(AND('Mapa de Riesgos'!$H$171="Media",'Mapa de Riesgos'!$L$171="Catastrófico"),CONCATENATE("R",'Mapa de Riesgos'!$A$171),"")</f>
        <v/>
      </c>
      <c r="AH27" s="130" t="str">
        <f>+IF(AND('Mapa de Riesgos'!$H$219="Media",'Mapa de Riesgos'!$L$219="Catastrófico"),CONCATENATE("R",'Mapa de Riesgos'!$A$219),"")</f>
        <v/>
      </c>
      <c r="AI27" s="101"/>
      <c r="AJ27" s="39"/>
      <c r="AK27" s="323"/>
      <c r="AL27" s="324"/>
      <c r="AM27" s="324"/>
      <c r="AN27" s="324"/>
      <c r="AO27" s="324"/>
      <c r="AP27" s="325"/>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39"/>
      <c r="BS27" s="39"/>
      <c r="BT27" s="39"/>
      <c r="BU27" s="39"/>
      <c r="BV27" s="39"/>
      <c r="BW27" s="39"/>
      <c r="BX27" s="39"/>
    </row>
    <row r="28" spans="1:76" ht="18.75" x14ac:dyDescent="0.3">
      <c r="A28" s="39"/>
      <c r="B28" s="294"/>
      <c r="C28" s="294"/>
      <c r="D28" s="295"/>
      <c r="E28" s="298"/>
      <c r="F28" s="299"/>
      <c r="G28" s="299"/>
      <c r="H28" s="299"/>
      <c r="I28" s="299"/>
      <c r="J28" s="118" t="str">
        <f>+IF(AND('Mapa de Riesgos'!$H$43="Media",'Mapa de Riesgos'!$L$43="Leve"),CONCATENATE("R",'Mapa de Riesgos'!$A$43),"")</f>
        <v/>
      </c>
      <c r="K28" s="105" t="str">
        <f>+IF(AND('Mapa de Riesgos'!$H$87="Media",'Mapa de Riesgos'!$L$87="Leve"),CONCATENATE("R",'Mapa de Riesgos'!$A$87),"")</f>
        <v/>
      </c>
      <c r="L28" s="105" t="str">
        <f>+IF(AND('Mapa de Riesgos'!$H$129="Media",'Mapa de Riesgos'!$L$129="Leve"),CONCATENATE("R",'Mapa de Riesgos'!$A$129),"")</f>
        <v/>
      </c>
      <c r="M28" s="105" t="str">
        <f>+IF(AND('Mapa de Riesgos'!$H$177="Media",'Mapa de Riesgos'!$L$177="Leve"),CONCATENATE("R",'Mapa de Riesgos'!$A$177),"")</f>
        <v/>
      </c>
      <c r="N28" s="105" t="str">
        <f>+IF(AND('Mapa de Riesgos'!$H$225="Media",'Mapa de Riesgos'!$L$225="Leve"),CONCATENATE("R",'Mapa de Riesgos'!$A$225),"")</f>
        <v/>
      </c>
      <c r="O28" s="118" t="str">
        <f>+IF(AND('Mapa de Riesgos'!$H$43="Media",'Mapa de Riesgos'!$L$43="Menor"),CONCATENATE("R",'Mapa de Riesgos'!$A$43),"")</f>
        <v/>
      </c>
      <c r="P28" s="105" t="str">
        <f>+IF(AND('Mapa de Riesgos'!$H$87="Media",'Mapa de Riesgos'!$L$87="Menor"),CONCATENATE("R",'Mapa de Riesgos'!$A$87),"")</f>
        <v/>
      </c>
      <c r="Q28" s="105" t="str">
        <f>+IF(AND('Mapa de Riesgos'!$H$129="Media",'Mapa de Riesgos'!$L$129="Menor"),CONCATENATE("R",'Mapa de Riesgos'!$A$129),"")</f>
        <v/>
      </c>
      <c r="R28" s="105" t="str">
        <f>+IF(AND('Mapa de Riesgos'!$H$177="Media",'Mapa de Riesgos'!$L$177="Menor"),CONCATENATE("R",'Mapa de Riesgos'!$A$177),"")</f>
        <v/>
      </c>
      <c r="S28" s="105" t="str">
        <f>+IF(AND('Mapa de Riesgos'!$H$225="Media",'Mapa de Riesgos'!$L$225="Menor"),CONCATENATE("R",'Mapa de Riesgos'!$A$225),"")</f>
        <v/>
      </c>
      <c r="T28" s="118" t="str">
        <f>+IF(AND('Mapa de Riesgos'!$H$43="Media",'Mapa de Riesgos'!$L$43="Moderado"),CONCATENATE("R",'Mapa de Riesgos'!$A$43),"")</f>
        <v/>
      </c>
      <c r="U28" s="105" t="str">
        <f>+IF(AND('Mapa de Riesgos'!$H$87="Media",'Mapa de Riesgos'!$L$87="Moderado"),CONCATENATE("R",'Mapa de Riesgos'!$A$87),"")</f>
        <v/>
      </c>
      <c r="V28" s="105" t="str">
        <f>+IF(AND('Mapa de Riesgos'!$H$129="Media",'Mapa de Riesgos'!$L$129="Moderado"),CONCATENATE("R",'Mapa de Riesgos'!$A$129),"")</f>
        <v/>
      </c>
      <c r="W28" s="105" t="str">
        <f>+IF(AND('Mapa de Riesgos'!$H$177="Media",'Mapa de Riesgos'!$L$177="Moderado"),CONCATENATE("R",'Mapa de Riesgos'!$A$177),"")</f>
        <v/>
      </c>
      <c r="X28" s="105" t="str">
        <f>+IF(AND('Mapa de Riesgos'!$H$225="Media",'Mapa de Riesgos'!$L$225="Moderado"),CONCATENATE("R",'Mapa de Riesgos'!$A$225),"")</f>
        <v/>
      </c>
      <c r="Y28" s="110" t="str">
        <f>+IF(AND('Mapa de Riesgos'!$H$43="Media",'Mapa de Riesgos'!$L$43="Mayor"),CONCATENATE("R",'Mapa de Riesgos'!$A$43),"")</f>
        <v/>
      </c>
      <c r="Z28" s="103" t="str">
        <f>+IF(AND('Mapa de Riesgos'!$H$87="Media",'Mapa de Riesgos'!$L$87="Mayor"),CONCATENATE("R",'Mapa de Riesgos'!$A$87),"")</f>
        <v>R15</v>
      </c>
      <c r="AA28" s="103" t="str">
        <f>+IF(AND('Mapa de Riesgos'!$H$129="Media",'Mapa de Riesgos'!$L$129="Mayor"),CONCATENATE("R",'Mapa de Riesgos'!$A$129),"")</f>
        <v/>
      </c>
      <c r="AB28" s="103" t="str">
        <f>+IF(AND('Mapa de Riesgos'!$H$177="Media",'Mapa de Riesgos'!$L$177="Mayor"),CONCATENATE("R",'Mapa de Riesgos'!$A$177),"")</f>
        <v/>
      </c>
      <c r="AC28" s="103" t="str">
        <f>+IF(AND('Mapa de Riesgos'!$H$225="Media",'Mapa de Riesgos'!$L$225="Mayor"),CONCATENATE("R",'Mapa de Riesgos'!$A$225),"")</f>
        <v/>
      </c>
      <c r="AD28" s="134" t="str">
        <f>+IF(AND('Mapa de Riesgos'!$H$43="Media",'Mapa de Riesgos'!$L$43="Catastrófico"),CONCATENATE("R",'Mapa de Riesgos'!$A$43),"")</f>
        <v/>
      </c>
      <c r="AE28" s="104" t="str">
        <f>+IF(AND('Mapa de Riesgos'!$H$87="Media",'Mapa de Riesgos'!$L$87="Catastrófico"),CONCATENATE("R",'Mapa de Riesgos'!$A$87),"")</f>
        <v/>
      </c>
      <c r="AF28" s="104" t="str">
        <f>+IF(AND('Mapa de Riesgos'!$H$129="Media",'Mapa de Riesgos'!$L$129="Catastrófico"),CONCATENATE("R",'Mapa de Riesgos'!$A$129),"")</f>
        <v/>
      </c>
      <c r="AG28" s="104" t="str">
        <f>+IF(AND('Mapa de Riesgos'!$H$177="Media",'Mapa de Riesgos'!$L$177="Catastrófico"),CONCATENATE("R",'Mapa de Riesgos'!$A$177),"")</f>
        <v/>
      </c>
      <c r="AH28" s="130" t="str">
        <f>+IF(AND('Mapa de Riesgos'!$H$225="Media",'Mapa de Riesgos'!$L$225="Catastrófico"),CONCATENATE("R",'Mapa de Riesgos'!$A$225),"")</f>
        <v/>
      </c>
      <c r="AI28" s="101"/>
      <c r="AJ28" s="39"/>
      <c r="AK28" s="323"/>
      <c r="AL28" s="324"/>
      <c r="AM28" s="324"/>
      <c r="AN28" s="324"/>
      <c r="AO28" s="324"/>
      <c r="AP28" s="325"/>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39"/>
      <c r="BT28" s="39"/>
      <c r="BU28" s="39"/>
      <c r="BV28" s="39"/>
      <c r="BW28" s="39"/>
      <c r="BX28" s="39"/>
    </row>
    <row r="29" spans="1:76" ht="19.5" thickBot="1" x14ac:dyDescent="0.35">
      <c r="A29" s="39"/>
      <c r="B29" s="294"/>
      <c r="C29" s="294"/>
      <c r="D29" s="295"/>
      <c r="E29" s="300"/>
      <c r="F29" s="301"/>
      <c r="G29" s="301"/>
      <c r="H29" s="301"/>
      <c r="I29" s="301"/>
      <c r="J29" s="118" t="str">
        <f>+IF(AND('Mapa de Riesgos'!$H$49="Media",'Mapa de Riesgos'!$L$49="Leve"),CONCATENATE("R",'Mapa de Riesgos'!$A$49),"")</f>
        <v/>
      </c>
      <c r="K29" s="105" t="e">
        <f>+IF(AND('Mapa de Riesgos'!#REF!="Media",'Mapa de Riesgos'!#REF!="Leve"),CONCATENATE("R",'Mapa de Riesgos'!#REF!),"")</f>
        <v>#REF!</v>
      </c>
      <c r="L29" s="105" t="str">
        <f>+IF(AND('Mapa de Riesgos'!$H$135="Media",'Mapa de Riesgos'!$L$135="Leve"),CONCATENATE("R",'Mapa de Riesgos'!$A$135),"")</f>
        <v/>
      </c>
      <c r="M29" s="105" t="str">
        <f>+IF(AND('Mapa de Riesgos'!$H$183="Media",'Mapa de Riesgos'!$L$183="Leve"),CONCATENATE("R",'Mapa de Riesgos'!$A$183),"")</f>
        <v/>
      </c>
      <c r="N29" s="105" t="str">
        <f>+IF(AND('Mapa de Riesgos'!$H$231="Media",'Mapa de Riesgos'!$L$231="Leve"),CONCATENATE("R",'Mapa de Riesgos'!$A$231),"")</f>
        <v/>
      </c>
      <c r="O29" s="118" t="str">
        <f>+IF(AND('Mapa de Riesgos'!$H$49="Media",'Mapa de Riesgos'!$L$49="Menor"),CONCATENATE("R",'Mapa de Riesgos'!$A$49),"")</f>
        <v/>
      </c>
      <c r="P29" s="105" t="e">
        <f>+IF(AND('Mapa de Riesgos'!#REF!="Media",'Mapa de Riesgos'!#REF!="Menor"),CONCATENATE("R",'Mapa de Riesgos'!#REF!),"")</f>
        <v>#REF!</v>
      </c>
      <c r="Q29" s="105" t="str">
        <f>+IF(AND('Mapa de Riesgos'!$H$135="Media",'Mapa de Riesgos'!$L$135="Menor"),CONCATENATE("R",'Mapa de Riesgos'!$A$135),"")</f>
        <v/>
      </c>
      <c r="R29" s="105" t="str">
        <f>+IF(AND('Mapa de Riesgos'!$H$183="Media",'Mapa de Riesgos'!$L$183="Menor"),CONCATENATE("R",'Mapa de Riesgos'!$A$183),"")</f>
        <v/>
      </c>
      <c r="S29" s="105" t="str">
        <f>+IF(AND('Mapa de Riesgos'!$H$231="Media",'Mapa de Riesgos'!$L$231="Menor"),CONCATENATE("R",'Mapa de Riesgos'!$A$231),"")</f>
        <v/>
      </c>
      <c r="T29" s="118" t="str">
        <f>+IF(AND('Mapa de Riesgos'!$H$49="Media",'Mapa de Riesgos'!$L$49="Moderado"),CONCATENATE("R",'Mapa de Riesgos'!$A$49),"")</f>
        <v/>
      </c>
      <c r="U29" s="105" t="e">
        <f>+IF(AND('Mapa de Riesgos'!#REF!="Media",'Mapa de Riesgos'!#REF!="Moderado"),CONCATENATE("R",'Mapa de Riesgos'!#REF!),"")</f>
        <v>#REF!</v>
      </c>
      <c r="V29" s="105" t="str">
        <f>+IF(AND('Mapa de Riesgos'!$H$135="Media",'Mapa de Riesgos'!$L$135="Moderado"),CONCATENATE("R",'Mapa de Riesgos'!$A$135),"")</f>
        <v/>
      </c>
      <c r="W29" s="105" t="str">
        <f>+IF(AND('Mapa de Riesgos'!$H$183="Media",'Mapa de Riesgos'!$L$183="Moderado"),CONCATENATE("R",'Mapa de Riesgos'!$A$183),"")</f>
        <v/>
      </c>
      <c r="X29" s="105" t="str">
        <f>+IF(AND('Mapa de Riesgos'!$H$231="Media",'Mapa de Riesgos'!$L$231="Moderado"),CONCATENATE("R",'Mapa de Riesgos'!$A$231),"")</f>
        <v/>
      </c>
      <c r="Y29" s="110" t="str">
        <f>+IF(AND('Mapa de Riesgos'!$H$49="Media",'Mapa de Riesgos'!$L$49="Mayor"),CONCATENATE("R",'Mapa de Riesgos'!$A$49),"")</f>
        <v/>
      </c>
      <c r="Z29" s="103" t="e">
        <f>+IF(AND('Mapa de Riesgos'!#REF!="Media",'Mapa de Riesgos'!#REF!="Mayor"),CONCATENATE("R",'Mapa de Riesgos'!#REF!),"")</f>
        <v>#REF!</v>
      </c>
      <c r="AA29" s="103" t="str">
        <f>+IF(AND('Mapa de Riesgos'!$H$135="Media",'Mapa de Riesgos'!$L$135="Mayor"),CONCATENATE("R",'Mapa de Riesgos'!$A$135),"")</f>
        <v/>
      </c>
      <c r="AB29" s="103" t="str">
        <f>+IF(AND('Mapa de Riesgos'!$H$183="Media",'Mapa de Riesgos'!$L$183="Mayor"),CONCATENATE("R",'Mapa de Riesgos'!$A$183),"")</f>
        <v/>
      </c>
      <c r="AC29" s="103" t="str">
        <f>+IF(AND('Mapa de Riesgos'!$H$231="Media",'Mapa de Riesgos'!$L$231="Mayor"),CONCATENATE("R",'Mapa de Riesgos'!$A$231),"")</f>
        <v/>
      </c>
      <c r="AD29" s="134" t="str">
        <f>+IF(AND('Mapa de Riesgos'!$H$49="Media",'Mapa de Riesgos'!$L$49="Catastrófico"),CONCATENATE("R",'Mapa de Riesgos'!$A$49),"")</f>
        <v/>
      </c>
      <c r="AE29" s="104" t="e">
        <f>+IF(AND('Mapa de Riesgos'!#REF!="Media",'Mapa de Riesgos'!#REF!="Catastrófico"),CONCATENATE("R",'Mapa de Riesgos'!#REF!),"")</f>
        <v>#REF!</v>
      </c>
      <c r="AF29" s="104" t="str">
        <f>+IF(AND('Mapa de Riesgos'!$H$135="Media",'Mapa de Riesgos'!$L$135="Catastrófico"),CONCATENATE("R",'Mapa de Riesgos'!$A$135),"")</f>
        <v/>
      </c>
      <c r="AG29" s="104" t="str">
        <f>+IF(AND('Mapa de Riesgos'!$H$183="Media",'Mapa de Riesgos'!$L$183="Catastrófico"),CONCATENATE("R",'Mapa de Riesgos'!$A$183),"")</f>
        <v/>
      </c>
      <c r="AH29" s="130" t="str">
        <f>+IF(AND('Mapa de Riesgos'!$H$231="Media",'Mapa de Riesgos'!$L$231="Catastrófico"),CONCATENATE("R",'Mapa de Riesgos'!$A$231),"")</f>
        <v/>
      </c>
      <c r="AI29" s="101"/>
      <c r="AJ29" s="39"/>
      <c r="AK29" s="326"/>
      <c r="AL29" s="327"/>
      <c r="AM29" s="327"/>
      <c r="AN29" s="327"/>
      <c r="AO29" s="327"/>
      <c r="AP29" s="328"/>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c r="BQ29" s="39"/>
      <c r="BR29" s="39"/>
      <c r="BS29" s="39"/>
      <c r="BT29" s="39"/>
      <c r="BU29" s="39"/>
      <c r="BV29" s="39"/>
      <c r="BW29" s="39"/>
      <c r="BX29" s="39"/>
    </row>
    <row r="30" spans="1:76" ht="18.75" x14ac:dyDescent="0.3">
      <c r="A30" s="39"/>
      <c r="B30" s="294"/>
      <c r="C30" s="294"/>
      <c r="D30" s="295"/>
      <c r="E30" s="296" t="s">
        <v>82</v>
      </c>
      <c r="F30" s="297"/>
      <c r="G30" s="297"/>
      <c r="H30" s="297"/>
      <c r="I30" s="297"/>
      <c r="J30" s="123" t="str">
        <f>+IF(AND('Mapa de Riesgos'!$H$7="Baja",'Mapa de Riesgos'!$L$7="Leve"),CONCATENATE("R",'Mapa de Riesgos'!$A$7),"")</f>
        <v/>
      </c>
      <c r="K30" s="124" t="str">
        <f>+IF(AND('Mapa de Riesgos'!$H$55="Baja",'Mapa de Riesgos'!$L$55="Leve"),CONCATENATE("R",'Mapa de Riesgos'!$A$55),"")</f>
        <v/>
      </c>
      <c r="L30" s="124" t="str">
        <f>+IF(AND('Mapa de Riesgos'!$H$93="Baja",'Mapa de Riesgos'!$L$93="Leve"),CONCATENATE("R",'Mapa de Riesgos'!$A$93),"")</f>
        <v/>
      </c>
      <c r="M30" s="124" t="str">
        <f>+IF(AND('Mapa de Riesgos'!$H$141="Baja",'Mapa de Riesgos'!$L$141="Leve"),CONCATENATE("R",'Mapa de Riesgos'!$A$141),"")</f>
        <v/>
      </c>
      <c r="N30" s="124" t="str">
        <f>+IF(AND('Mapa de Riesgos'!$H$189="Baja",'Mapa de Riesgos'!$L$189="Leve"),CONCATENATE("R",'Mapa de Riesgos'!$A$189),"")</f>
        <v/>
      </c>
      <c r="O30" s="115" t="str">
        <f>+IF(AND('Mapa de Riesgos'!$H$7="Baja",'Mapa de Riesgos'!$L$7="Menor"),CONCATENATE("R",'Mapa de Riesgos'!$A$7),"")</f>
        <v>R1</v>
      </c>
      <c r="P30" s="116" t="str">
        <f>+IF(AND('Mapa de Riesgos'!$H$55="Baja",'Mapa de Riesgos'!$L$55="Menor"),CONCATENATE("R",'Mapa de Riesgos'!$A$55),"")</f>
        <v/>
      </c>
      <c r="Q30" s="116" t="str">
        <f>+IF(AND('Mapa de Riesgos'!$H$93="Baja",'Mapa de Riesgos'!$L$93="Menor"),CONCATENATE("R",'Mapa de Riesgos'!$A$93),"")</f>
        <v/>
      </c>
      <c r="R30" s="116" t="str">
        <f>+IF(AND('Mapa de Riesgos'!$H$141="Baja",'Mapa de Riesgos'!$L$141="Menor"),CONCATENATE("R",'Mapa de Riesgos'!$A$141),"")</f>
        <v/>
      </c>
      <c r="S30" s="116" t="str">
        <f>+IF(AND('Mapa de Riesgos'!$H$189="Baja",'Mapa de Riesgos'!$L$189="Menor"),CONCATENATE("R",'Mapa de Riesgos'!$A$189),"")</f>
        <v/>
      </c>
      <c r="T30" s="115" t="str">
        <f>+IF(AND('Mapa de Riesgos'!$H$7="Baja",'Mapa de Riesgos'!$L$7="Moderado"),CONCATENATE("R",'Mapa de Riesgos'!$A$7),"")</f>
        <v/>
      </c>
      <c r="U30" s="116" t="str">
        <f>+IF(AND('Mapa de Riesgos'!$H$55="Baja",'Mapa de Riesgos'!$L$55="Moderado"),CONCATENATE("R",'Mapa de Riesgos'!$A$55),"")</f>
        <v/>
      </c>
      <c r="V30" s="116" t="str">
        <f>+IF(AND('Mapa de Riesgos'!$H$93="Baja",'Mapa de Riesgos'!$L$93="Moderado"),CONCATENATE("R",'Mapa de Riesgos'!$A$93),"")</f>
        <v/>
      </c>
      <c r="W30" s="116" t="str">
        <f>+IF(AND('Mapa de Riesgos'!$H$141="Baja",'Mapa de Riesgos'!$L$141="Moderado"),CONCATENATE("R",'Mapa de Riesgos'!$A$141),"")</f>
        <v/>
      </c>
      <c r="X30" s="116" t="str">
        <f>+IF(AND('Mapa de Riesgos'!$H$189="Baja",'Mapa de Riesgos'!$L$189="Moderado"),CONCATENATE("R",'Mapa de Riesgos'!$A$189),"")</f>
        <v/>
      </c>
      <c r="Y30" s="107" t="str">
        <f>+IF(AND('Mapa de Riesgos'!$H$7="Baja",'Mapa de Riesgos'!$L$7="Mayor"),CONCATENATE("R",'Mapa de Riesgos'!$A$7),"")</f>
        <v/>
      </c>
      <c r="Z30" s="108" t="str">
        <f>+IF(AND('Mapa de Riesgos'!$H$55="Baja",'Mapa de Riesgos'!$L$55="Mayor"),CONCATENATE("R",'Mapa de Riesgos'!$A$55),"")</f>
        <v/>
      </c>
      <c r="AA30" s="108" t="str">
        <f>+IF(AND('Mapa de Riesgos'!$H$93="Baja",'Mapa de Riesgos'!$L$93="Mayor"),CONCATENATE("R",'Mapa de Riesgos'!$A$93),"")</f>
        <v>R16</v>
      </c>
      <c r="AB30" s="108" t="str">
        <f>+IF(AND('Mapa de Riesgos'!$H$141="Baja",'Mapa de Riesgos'!$L$141="Mayor"),CONCATENATE("R",'Mapa de Riesgos'!$A$141),"")</f>
        <v/>
      </c>
      <c r="AC30" s="108" t="str">
        <f>+IF(AND('Mapa de Riesgos'!$H$189="Baja",'Mapa de Riesgos'!$L$189="Mayor"),CONCATENATE("R",'Mapa de Riesgos'!$A$189),"")</f>
        <v/>
      </c>
      <c r="AD30" s="133" t="str">
        <f>+IF(AND('Mapa de Riesgos'!$H$7="Baja",'Mapa de Riesgos'!$L$7="Catastrófico"),CONCATENATE("R",'Mapa de Riesgos'!$A$7),"")</f>
        <v/>
      </c>
      <c r="AE30" s="128" t="str">
        <f>+IF(AND('Mapa de Riesgos'!$H$55="Baja",'Mapa de Riesgos'!$L$55="Catastrófico"),CONCATENATE("R",'Mapa de Riesgos'!$A$55),"")</f>
        <v/>
      </c>
      <c r="AF30" s="128" t="str">
        <f>+IF(AND('Mapa de Riesgos'!$H$93="Baja",'Mapa de Riesgos'!$L$93="Catastrófico"),CONCATENATE("R",'Mapa de Riesgos'!$A$93),"")</f>
        <v/>
      </c>
      <c r="AG30" s="128" t="str">
        <f>+IF(AND('Mapa de Riesgos'!$H$141="Baja",'Mapa de Riesgos'!$L$141="Catastrófico"),CONCATENATE("R",'Mapa de Riesgos'!$A$141),"")</f>
        <v/>
      </c>
      <c r="AH30" s="129" t="str">
        <f>+IF(AND('Mapa de Riesgos'!$H$189="Baja",'Mapa de Riesgos'!$L$189="Catastrófico"),CONCATENATE("R",'Mapa de Riesgos'!$A$189),"")</f>
        <v/>
      </c>
      <c r="AI30" s="101"/>
      <c r="AJ30" s="39"/>
      <c r="AK30" s="329" t="s">
        <v>83</v>
      </c>
      <c r="AL30" s="330"/>
      <c r="AM30" s="330"/>
      <c r="AN30" s="330"/>
      <c r="AO30" s="330"/>
      <c r="AP30" s="331"/>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39"/>
      <c r="BT30" s="39"/>
      <c r="BU30" s="39"/>
      <c r="BV30" s="39"/>
      <c r="BW30" s="39"/>
      <c r="BX30" s="39"/>
    </row>
    <row r="31" spans="1:76" ht="18.75" x14ac:dyDescent="0.3">
      <c r="A31" s="39"/>
      <c r="B31" s="294"/>
      <c r="C31" s="294"/>
      <c r="D31" s="295"/>
      <c r="E31" s="298"/>
      <c r="F31" s="299"/>
      <c r="G31" s="299"/>
      <c r="H31" s="299"/>
      <c r="I31" s="299"/>
      <c r="J31" s="125" t="str">
        <f>+IF(AND('Mapa de Riesgos'!$H$13="Baja",'Mapa de Riesgos'!$L$13="Leve"),CONCATENATE("R",'Mapa de Riesgos'!$A$13),"")</f>
        <v/>
      </c>
      <c r="K31" s="106" t="str">
        <f>+IF(AND('Mapa de Riesgos'!$H$61="Baja",'Mapa de Riesgos'!$L$61="Leve"),CONCATENATE("R",'Mapa de Riesgos'!$A$61),"")</f>
        <v/>
      </c>
      <c r="L31" s="106" t="str">
        <f>+IF(AND('Mapa de Riesgos'!$H$99="Baja",'Mapa de Riesgos'!$L$99="Leve"),CONCATENATE("R",'Mapa de Riesgos'!$A$99),"")</f>
        <v/>
      </c>
      <c r="M31" s="106" t="str">
        <f>+IF(AND('Mapa de Riesgos'!$H$147="Baja",'Mapa de Riesgos'!$L$147="Leve"),CONCATENATE("R",'Mapa de Riesgos'!$A$147),"")</f>
        <v/>
      </c>
      <c r="N31" s="106" t="str">
        <f>+IF(AND('Mapa de Riesgos'!$H$195="Baja",'Mapa de Riesgos'!$L$195="Leve"),CONCATENATE("R",'Mapa de Riesgos'!$A$195),"")</f>
        <v/>
      </c>
      <c r="O31" s="118" t="str">
        <f>+IF(AND('Mapa de Riesgos'!$H$13="Baja",'Mapa de Riesgos'!$L$13="Menor"),CONCATENATE("R",'Mapa de Riesgos'!$A$13),"")</f>
        <v/>
      </c>
      <c r="P31" s="105" t="str">
        <f>+IF(AND('Mapa de Riesgos'!$H$61="Baja",'Mapa de Riesgos'!$L$61="Menor"),CONCATENATE("R",'Mapa de Riesgos'!$A$61),"")</f>
        <v/>
      </c>
      <c r="Q31" s="105" t="str">
        <f>+IF(AND('Mapa de Riesgos'!$H$99="Baja",'Mapa de Riesgos'!$L$99="Menor"),CONCATENATE("R",'Mapa de Riesgos'!$A$99),"")</f>
        <v/>
      </c>
      <c r="R31" s="105" t="str">
        <f>+IF(AND('Mapa de Riesgos'!$H$147="Baja",'Mapa de Riesgos'!$L$147="Menor"),CONCATENATE("R",'Mapa de Riesgos'!$A$147),"")</f>
        <v/>
      </c>
      <c r="S31" s="105" t="str">
        <f>+IF(AND('Mapa de Riesgos'!$H$195="Baja",'Mapa de Riesgos'!$L$195="Menor"),CONCATENATE("R",'Mapa de Riesgos'!$A$195),"")</f>
        <v/>
      </c>
      <c r="T31" s="118" t="str">
        <f>+IF(AND('Mapa de Riesgos'!$H$13="Baja",'Mapa de Riesgos'!$L$13="Moderado"),CONCATENATE("R",'Mapa de Riesgos'!$A$13),"")</f>
        <v/>
      </c>
      <c r="U31" s="105" t="str">
        <f>+IF(AND('Mapa de Riesgos'!$H$61="Baja",'Mapa de Riesgos'!$L$61="Moderado"),CONCATENATE("R",'Mapa de Riesgos'!$A$61),"")</f>
        <v/>
      </c>
      <c r="V31" s="105" t="str">
        <f>+IF(AND('Mapa de Riesgos'!$H$99="Baja",'Mapa de Riesgos'!$L$99="Moderado"),CONCATENATE("R",'Mapa de Riesgos'!$A$99),"")</f>
        <v/>
      </c>
      <c r="W31" s="105" t="str">
        <f>+IF(AND('Mapa de Riesgos'!$H$147="Baja",'Mapa de Riesgos'!$L$147="Moderado"),CONCATENATE("R",'Mapa de Riesgos'!$A$147),"")</f>
        <v/>
      </c>
      <c r="X31" s="105" t="str">
        <f>+IF(AND('Mapa de Riesgos'!$H$195="Baja",'Mapa de Riesgos'!$L$195="Moderado"),CONCATENATE("R",'Mapa de Riesgos'!$A$195),"")</f>
        <v/>
      </c>
      <c r="Y31" s="110" t="str">
        <f>+IF(AND('Mapa de Riesgos'!$H$13="Baja",'Mapa de Riesgos'!$L$13="Mayor"),CONCATENATE("R",'Mapa de Riesgos'!$A$13),"")</f>
        <v/>
      </c>
      <c r="Z31" s="103" t="str">
        <f>+IF(AND('Mapa de Riesgos'!$H$61="Baja",'Mapa de Riesgos'!$L$61="Mayor"),CONCATENATE("R",'Mapa de Riesgos'!$A$61),"")</f>
        <v/>
      </c>
      <c r="AA31" s="103" t="str">
        <f>+IF(AND('Mapa de Riesgos'!$H$99="Baja",'Mapa de Riesgos'!$L$99="Mayor"),CONCATENATE("R",'Mapa de Riesgos'!$A$99),"")</f>
        <v/>
      </c>
      <c r="AB31" s="103" t="str">
        <f>+IF(AND('Mapa de Riesgos'!$H$147="Baja",'Mapa de Riesgos'!$L$147="Mayor"),CONCATENATE("R",'Mapa de Riesgos'!$A$147),"")</f>
        <v/>
      </c>
      <c r="AC31" s="103" t="str">
        <f>+IF(AND('Mapa de Riesgos'!$H$195="Baja",'Mapa de Riesgos'!$L$195="Mayor"),CONCATENATE("R",'Mapa de Riesgos'!$A$195),"")</f>
        <v/>
      </c>
      <c r="AD31" s="134" t="str">
        <f>+IF(AND('Mapa de Riesgos'!$H$13="Baja",'Mapa de Riesgos'!$L$13="Catastrófico"),CONCATENATE("R",'Mapa de Riesgos'!$A$13),"")</f>
        <v/>
      </c>
      <c r="AE31" s="104" t="str">
        <f>+IF(AND('Mapa de Riesgos'!$H$61="Baja",'Mapa de Riesgos'!$L$61="Catastrófico"),CONCATENATE("R",'Mapa de Riesgos'!$A$61),"")</f>
        <v/>
      </c>
      <c r="AF31" s="104" t="str">
        <f>+IF(AND('Mapa de Riesgos'!$H$99="Baja",'Mapa de Riesgos'!$L$99="Catastrófico"),CONCATENATE("R",'Mapa de Riesgos'!$A$99),"")</f>
        <v/>
      </c>
      <c r="AG31" s="104" t="str">
        <f>+IF(AND('Mapa de Riesgos'!$H$147="Baja",'Mapa de Riesgos'!$L$147="Catastrófico"),CONCATENATE("R",'Mapa de Riesgos'!$A$147),"")</f>
        <v/>
      </c>
      <c r="AH31" s="130" t="str">
        <f>+IF(AND('Mapa de Riesgos'!$H$195="Baja",'Mapa de Riesgos'!$L$195="Catastrófico"),CONCATENATE("R",'Mapa de Riesgos'!$A$195),"")</f>
        <v/>
      </c>
      <c r="AI31" s="101"/>
      <c r="AJ31" s="39"/>
      <c r="AK31" s="332"/>
      <c r="AL31" s="333"/>
      <c r="AM31" s="333"/>
      <c r="AN31" s="333"/>
      <c r="AO31" s="333"/>
      <c r="AP31" s="334"/>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c r="BQ31" s="39"/>
      <c r="BR31" s="39"/>
      <c r="BS31" s="39"/>
      <c r="BT31" s="39"/>
      <c r="BU31" s="39"/>
      <c r="BV31" s="39"/>
      <c r="BW31" s="39"/>
      <c r="BX31" s="39"/>
    </row>
    <row r="32" spans="1:76" ht="18.75" x14ac:dyDescent="0.3">
      <c r="A32" s="39"/>
      <c r="B32" s="294"/>
      <c r="C32" s="294"/>
      <c r="D32" s="295"/>
      <c r="E32" s="298"/>
      <c r="F32" s="299"/>
      <c r="G32" s="299"/>
      <c r="H32" s="299"/>
      <c r="I32" s="299"/>
      <c r="J32" s="125" t="str">
        <f>+IF(AND('Mapa de Riesgos'!$H$19="Baja",'Mapa de Riesgos'!$L$19="Leve"),CONCATENATE("R",'Mapa de Riesgos'!$A$19),"")</f>
        <v/>
      </c>
      <c r="K32" s="106" t="str">
        <f>+IF(AND('Mapa de Riesgos'!$H$67="Baja",'Mapa de Riesgos'!$L$67="Leve"),CONCATENATE("R",'Mapa de Riesgos'!$A$67),"")</f>
        <v/>
      </c>
      <c r="L32" s="106" t="str">
        <f>+IF(AND('Mapa de Riesgos'!$H$105="Baja",'Mapa de Riesgos'!$L$105="Leve"),CONCATENATE("R",'Mapa de Riesgos'!$A$105),"")</f>
        <v/>
      </c>
      <c r="M32" s="106" t="str">
        <f>+IF(AND('Mapa de Riesgos'!$H$153="Baja",'Mapa de Riesgos'!$L$153="Leve"),CONCATENATE("R",'Mapa de Riesgos'!$A$153),"")</f>
        <v/>
      </c>
      <c r="N32" s="106" t="str">
        <f>+IF(AND('Mapa de Riesgos'!$H$201="Baja",'Mapa de Riesgos'!$L$201="Leve"),CONCATENATE("R",'Mapa de Riesgos'!$A$201),"")</f>
        <v/>
      </c>
      <c r="O32" s="118" t="str">
        <f>+IF(AND('Mapa de Riesgos'!$H$19="Baja",'Mapa de Riesgos'!$L$19="Menor"),CONCATENATE("R",'Mapa de Riesgos'!$A$19),"")</f>
        <v/>
      </c>
      <c r="P32" s="105" t="str">
        <f>+IF(AND('Mapa de Riesgos'!$H$67="Baja",'Mapa de Riesgos'!$L$67="Menor"),CONCATENATE("R",'Mapa de Riesgos'!$A$67),"")</f>
        <v/>
      </c>
      <c r="Q32" s="105" t="str">
        <f>+IF(AND('Mapa de Riesgos'!$H$105="Baja",'Mapa de Riesgos'!$L$105="Menor"),CONCATENATE("R",'Mapa de Riesgos'!$A$105),"")</f>
        <v/>
      </c>
      <c r="R32" s="105" t="str">
        <f>+IF(AND('Mapa de Riesgos'!$H$153="Baja",'Mapa de Riesgos'!$L$153="Menor"),CONCATENATE("R",'Mapa de Riesgos'!$A$153),"")</f>
        <v/>
      </c>
      <c r="S32" s="105" t="str">
        <f>+IF(AND('Mapa de Riesgos'!$H$201="Baja",'Mapa de Riesgos'!$L$201="Menor"),CONCATENATE("R",'Mapa de Riesgos'!$A$201),"")</f>
        <v/>
      </c>
      <c r="T32" s="118" t="str">
        <f>+IF(AND('Mapa de Riesgos'!$H$19="Baja",'Mapa de Riesgos'!$L$19="Moderado"),CONCATENATE("R",'Mapa de Riesgos'!$A$19),"")</f>
        <v/>
      </c>
      <c r="U32" s="105" t="str">
        <f>+IF(AND('Mapa de Riesgos'!$H$67="Baja",'Mapa de Riesgos'!$L$67="Moderado"),CONCATENATE("R",'Mapa de Riesgos'!$A$67),"")</f>
        <v/>
      </c>
      <c r="V32" s="105" t="str">
        <f>+IF(AND('Mapa de Riesgos'!$H$105="Baja",'Mapa de Riesgos'!$L$105="Moderado"),CONCATENATE("R",'Mapa de Riesgos'!$A$105),"")</f>
        <v/>
      </c>
      <c r="W32" s="105" t="str">
        <f>+IF(AND('Mapa de Riesgos'!$H$153="Baja",'Mapa de Riesgos'!$L$153="Moderado"),CONCATENATE("R",'Mapa de Riesgos'!$A$153),"")</f>
        <v/>
      </c>
      <c r="X32" s="105" t="str">
        <f>+IF(AND('Mapa de Riesgos'!$H$201="Baja",'Mapa de Riesgos'!$L$201="Moderado"),CONCATENATE("R",'Mapa de Riesgos'!$A$201),"")</f>
        <v/>
      </c>
      <c r="Y32" s="110" t="str">
        <f>+IF(AND('Mapa de Riesgos'!$H$19="Baja",'Mapa de Riesgos'!$L$19="Mayor"),CONCATENATE("R",'Mapa de Riesgos'!$A$19),"")</f>
        <v/>
      </c>
      <c r="Z32" s="103" t="str">
        <f>+IF(AND('Mapa de Riesgos'!$H$67="Baja",'Mapa de Riesgos'!$L$67="Mayor"),CONCATENATE("R",'Mapa de Riesgos'!$A$67),"")</f>
        <v/>
      </c>
      <c r="AA32" s="103" t="str">
        <f>+IF(AND('Mapa de Riesgos'!$H$105="Baja",'Mapa de Riesgos'!$L$105="Mayor"),CONCATENATE("R",'Mapa de Riesgos'!$A$105),"")</f>
        <v/>
      </c>
      <c r="AB32" s="103" t="str">
        <f>+IF(AND('Mapa de Riesgos'!$H$153="Baja",'Mapa de Riesgos'!$L$153="Mayor"),CONCATENATE("R",'Mapa de Riesgos'!$A$153),"")</f>
        <v/>
      </c>
      <c r="AC32" s="103" t="str">
        <f>+IF(AND('Mapa de Riesgos'!$H$201="Baja",'Mapa de Riesgos'!$L$201="Mayor"),CONCATENATE("R",'Mapa de Riesgos'!$A$201),"")</f>
        <v/>
      </c>
      <c r="AD32" s="134" t="str">
        <f>+IF(AND('Mapa de Riesgos'!$H$19="Baja",'Mapa de Riesgos'!$L$19="Catastrófico"),CONCATENATE("R",'Mapa de Riesgos'!$A$19),"")</f>
        <v/>
      </c>
      <c r="AE32" s="104" t="str">
        <f>+IF(AND('Mapa de Riesgos'!$H$67="Baja",'Mapa de Riesgos'!$L$67="Catastrófico"),CONCATENATE("R",'Mapa de Riesgos'!$A$67),"")</f>
        <v/>
      </c>
      <c r="AF32" s="104" t="str">
        <f>+IF(AND('Mapa de Riesgos'!$H$105="Baja",'Mapa de Riesgos'!$L$105="Catastrófico"),CONCATENATE("R",'Mapa de Riesgos'!$A$105),"")</f>
        <v/>
      </c>
      <c r="AG32" s="104" t="str">
        <f>+IF(AND('Mapa de Riesgos'!$H$153="Baja",'Mapa de Riesgos'!$L$153="Catastrófico"),CONCATENATE("R",'Mapa de Riesgos'!$A$153),"")</f>
        <v/>
      </c>
      <c r="AH32" s="130" t="str">
        <f>+IF(AND('Mapa de Riesgos'!$H$201="Baja",'Mapa de Riesgos'!$L$201="Catastrófico"),CONCATENATE("R",'Mapa de Riesgos'!$A$201),"")</f>
        <v/>
      </c>
      <c r="AI32" s="101"/>
      <c r="AJ32" s="39"/>
      <c r="AK32" s="332"/>
      <c r="AL32" s="333"/>
      <c r="AM32" s="333"/>
      <c r="AN32" s="333"/>
      <c r="AO32" s="333"/>
      <c r="AP32" s="334"/>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c r="BT32" s="39"/>
      <c r="BU32" s="39"/>
      <c r="BV32" s="39"/>
      <c r="BW32" s="39"/>
      <c r="BX32" s="39"/>
    </row>
    <row r="33" spans="1:76" ht="18.75" x14ac:dyDescent="0.3">
      <c r="A33" s="39"/>
      <c r="B33" s="294"/>
      <c r="C33" s="294"/>
      <c r="D33" s="295"/>
      <c r="E33" s="298"/>
      <c r="F33" s="299"/>
      <c r="G33" s="299"/>
      <c r="H33" s="299"/>
      <c r="I33" s="299"/>
      <c r="J33" s="125" t="str">
        <f>+IF(AND('Mapa de Riesgos'!$H$25="Baja",'Mapa de Riesgos'!$L$25="Leve"),CONCATENATE("R",'Mapa de Riesgos'!$A$25),"")</f>
        <v/>
      </c>
      <c r="K33" s="106" t="str">
        <f>+IF(AND('Mapa de Riesgos'!$H$73="Baja",'Mapa de Riesgos'!$L$73="Leve"),CONCATENATE("R",'Mapa de Riesgos'!$A$73),"")</f>
        <v/>
      </c>
      <c r="L33" s="106" t="str">
        <f>+IF(AND('Mapa de Riesgos'!$H$111="Baja",'Mapa de Riesgos'!$L$111="Leve"),CONCATENATE("R",'Mapa de Riesgos'!$A$111),"")</f>
        <v/>
      </c>
      <c r="M33" s="106" t="str">
        <f>+IF(AND('Mapa de Riesgos'!$H$159="Baja",'Mapa de Riesgos'!$L$159="Leve"),CONCATENATE("R",'Mapa de Riesgos'!$A$159),"")</f>
        <v/>
      </c>
      <c r="N33" s="106" t="str">
        <f>+IF(AND('Mapa de Riesgos'!$H$207="Baja",'Mapa de Riesgos'!$L$207="Leve"),CONCATENATE("R",'Mapa de Riesgos'!$A$207),"")</f>
        <v/>
      </c>
      <c r="O33" s="118" t="str">
        <f>+IF(AND('Mapa de Riesgos'!$H$25="Baja",'Mapa de Riesgos'!$L$25="Menor"),CONCATENATE("R",'Mapa de Riesgos'!$A$25),"")</f>
        <v/>
      </c>
      <c r="P33" s="105" t="str">
        <f>+IF(AND('Mapa de Riesgos'!$H$73="Baja",'Mapa de Riesgos'!$L$73="Menor"),CONCATENATE("R",'Mapa de Riesgos'!$A$73),"")</f>
        <v/>
      </c>
      <c r="Q33" s="105" t="str">
        <f>+IF(AND('Mapa de Riesgos'!$H$111="Baja",'Mapa de Riesgos'!$L$111="Menor"),CONCATENATE("R",'Mapa de Riesgos'!$A$111),"")</f>
        <v/>
      </c>
      <c r="R33" s="105" t="str">
        <f>+IF(AND('Mapa de Riesgos'!$H$159="Baja",'Mapa de Riesgos'!$L$159="Menor"),CONCATENATE("R",'Mapa de Riesgos'!$A$159),"")</f>
        <v/>
      </c>
      <c r="S33" s="105" t="str">
        <f>+IF(AND('Mapa de Riesgos'!$H$207="Baja",'Mapa de Riesgos'!$L$207="Menor"),CONCATENATE("R",'Mapa de Riesgos'!$A$207),"")</f>
        <v/>
      </c>
      <c r="T33" s="118" t="str">
        <f>+IF(AND('Mapa de Riesgos'!$H$25="Baja",'Mapa de Riesgos'!$L$25="Moderado"),CONCATENATE("R",'Mapa de Riesgos'!$A$25),"")</f>
        <v/>
      </c>
      <c r="U33" s="105" t="str">
        <f>+IF(AND('Mapa de Riesgos'!$H$73="Baja",'Mapa de Riesgos'!$L$73="Moderado"),CONCATENATE("R",'Mapa de Riesgos'!$A$73),"")</f>
        <v/>
      </c>
      <c r="V33" s="105" t="str">
        <f>+IF(AND('Mapa de Riesgos'!$H$111="Baja",'Mapa de Riesgos'!$L$111="Moderado"),CONCATENATE("R",'Mapa de Riesgos'!$A$111),"")</f>
        <v/>
      </c>
      <c r="W33" s="105" t="str">
        <f>+IF(AND('Mapa de Riesgos'!$H$159="Baja",'Mapa de Riesgos'!$L$159="Moderado"),CONCATENATE("R",'Mapa de Riesgos'!$A$159),"")</f>
        <v/>
      </c>
      <c r="X33" s="105" t="str">
        <f>+IF(AND('Mapa de Riesgos'!$H$207="Baja",'Mapa de Riesgos'!$L$207="Moderado"),CONCATENATE("R",'Mapa de Riesgos'!$A$207),"")</f>
        <v/>
      </c>
      <c r="Y33" s="110" t="str">
        <f>+IF(AND('Mapa de Riesgos'!$H$25="Baja",'Mapa de Riesgos'!$L$25="Mayor"),CONCATENATE("R",'Mapa de Riesgos'!$A$25),"")</f>
        <v/>
      </c>
      <c r="Z33" s="103" t="str">
        <f>+IF(AND('Mapa de Riesgos'!$H$73="Baja",'Mapa de Riesgos'!$L$73="Mayor"),CONCATENATE("R",'Mapa de Riesgos'!$A$73),"")</f>
        <v/>
      </c>
      <c r="AA33" s="103" t="str">
        <f>+IF(AND('Mapa de Riesgos'!$H$111="Baja",'Mapa de Riesgos'!$L$111="Mayor"),CONCATENATE("R",'Mapa de Riesgos'!$A$111),"")</f>
        <v/>
      </c>
      <c r="AB33" s="103" t="str">
        <f>+IF(AND('Mapa de Riesgos'!$H$159="Baja",'Mapa de Riesgos'!$L$159="Mayor"),CONCATENATE("R",'Mapa de Riesgos'!$A$159),"")</f>
        <v/>
      </c>
      <c r="AC33" s="103" t="str">
        <f>+IF(AND('Mapa de Riesgos'!$H$207="Baja",'Mapa de Riesgos'!$L$207="Mayor"),CONCATENATE("R",'Mapa de Riesgos'!$A$207),"")</f>
        <v/>
      </c>
      <c r="AD33" s="134" t="str">
        <f>+IF(AND('Mapa de Riesgos'!$H$25="Baja",'Mapa de Riesgos'!$L$25="Catastrófico"),CONCATENATE("R",'Mapa de Riesgos'!$A$25),"")</f>
        <v/>
      </c>
      <c r="AE33" s="104" t="str">
        <f>+IF(AND('Mapa de Riesgos'!$H$73="Baja",'Mapa de Riesgos'!$L$73="Catastrófico"),CONCATENATE("R",'Mapa de Riesgos'!$A$73),"")</f>
        <v/>
      </c>
      <c r="AF33" s="104" t="str">
        <f>+IF(AND('Mapa de Riesgos'!$H$111="Baja",'Mapa de Riesgos'!$L$111="Catastrófico"),CONCATENATE("R",'Mapa de Riesgos'!$A$111),"")</f>
        <v/>
      </c>
      <c r="AG33" s="104" t="str">
        <f>+IF(AND('Mapa de Riesgos'!$H$159="Baja",'Mapa de Riesgos'!$L$159="Catastrófico"),CONCATENATE("R",'Mapa de Riesgos'!$A$159),"")</f>
        <v/>
      </c>
      <c r="AH33" s="130" t="str">
        <f>+IF(AND('Mapa de Riesgos'!$H$207="Baja",'Mapa de Riesgos'!$L$207="Catastrófico"),CONCATENATE("R",'Mapa de Riesgos'!$A$207),"")</f>
        <v/>
      </c>
      <c r="AI33" s="101"/>
      <c r="AJ33" s="39"/>
      <c r="AK33" s="332"/>
      <c r="AL33" s="333"/>
      <c r="AM33" s="333"/>
      <c r="AN33" s="333"/>
      <c r="AO33" s="333"/>
      <c r="AP33" s="334"/>
      <c r="AQ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c r="BP33" s="39"/>
      <c r="BQ33" s="39"/>
      <c r="BR33" s="39"/>
      <c r="BS33" s="39"/>
      <c r="BT33" s="39"/>
      <c r="BU33" s="39"/>
      <c r="BV33" s="39"/>
      <c r="BW33" s="39"/>
      <c r="BX33" s="39"/>
    </row>
    <row r="34" spans="1:76" ht="18.75" x14ac:dyDescent="0.3">
      <c r="A34" s="39"/>
      <c r="B34" s="294"/>
      <c r="C34" s="294"/>
      <c r="D34" s="295"/>
      <c r="E34" s="298"/>
      <c r="F34" s="299"/>
      <c r="G34" s="299"/>
      <c r="H34" s="299"/>
      <c r="I34" s="299"/>
      <c r="J34" s="125" t="str">
        <f>+IF(AND('Mapa de Riesgos'!$H$31="Baja",'Mapa de Riesgos'!$L$31="Leve"),CONCATENATE("R",'Mapa de Riesgos'!$A$31),"")</f>
        <v/>
      </c>
      <c r="K34" s="106" t="str">
        <f>+IF(AND('Mapa de Riesgos'!$H$75="Baja",'Mapa de Riesgos'!$L$75="Leve"),CONCATENATE("R",'Mapa de Riesgos'!$A$75),"")</f>
        <v/>
      </c>
      <c r="L34" s="106" t="str">
        <f>+IF(AND('Mapa de Riesgos'!$H$117="Baja",'Mapa de Riesgos'!$L$117="Leve"),CONCATENATE("R",'Mapa de Riesgos'!$A$117),"")</f>
        <v/>
      </c>
      <c r="M34" s="106" t="str">
        <f>+IF(AND('Mapa de Riesgos'!$H$165="Baja",'Mapa de Riesgos'!$L$165="Leve"),CONCATENATE("R",'Mapa de Riesgos'!$A$165),"")</f>
        <v/>
      </c>
      <c r="N34" s="106" t="str">
        <f>+IF(AND('Mapa de Riesgos'!$H$213="Baja",'Mapa de Riesgos'!$L$213="Leve"),CONCATENATE("R",'Mapa de Riesgos'!$A$213),"")</f>
        <v/>
      </c>
      <c r="O34" s="118" t="str">
        <f>+IF(AND('Mapa de Riesgos'!$H$31="Baja",'Mapa de Riesgos'!$L$31="Menor"),CONCATENATE("R",'Mapa de Riesgos'!$A$31),"")</f>
        <v/>
      </c>
      <c r="P34" s="105" t="str">
        <f>+IF(AND('Mapa de Riesgos'!$H$75="Baja",'Mapa de Riesgos'!$L$75="Menor"),CONCATENATE("R",'Mapa de Riesgos'!$A$75),"")</f>
        <v/>
      </c>
      <c r="Q34" s="105" t="str">
        <f>+IF(AND('Mapa de Riesgos'!$H$117="Baja",'Mapa de Riesgos'!$L$117="Menor"),CONCATENATE("R",'Mapa de Riesgos'!$A$117),"")</f>
        <v/>
      </c>
      <c r="R34" s="105" t="str">
        <f>+IF(AND('Mapa de Riesgos'!$H$165="Baja",'Mapa de Riesgos'!$L$165="Menor"),CONCATENATE("R",'Mapa de Riesgos'!$A$165),"")</f>
        <v/>
      </c>
      <c r="S34" s="105" t="str">
        <f>+IF(AND('Mapa de Riesgos'!$H$213="Baja",'Mapa de Riesgos'!$L$213="Menor"),CONCATENATE("R",'Mapa de Riesgos'!$A$213),"")</f>
        <v/>
      </c>
      <c r="T34" s="118" t="str">
        <f>+IF(AND('Mapa de Riesgos'!$H$31="Baja",'Mapa de Riesgos'!$L$31="Moderado"),CONCATENATE("R",'Mapa de Riesgos'!$A$31),"")</f>
        <v/>
      </c>
      <c r="U34" s="105" t="str">
        <f>+IF(AND('Mapa de Riesgos'!$H$75="Baja",'Mapa de Riesgos'!$L$75="Moderado"),CONCATENATE("R",'Mapa de Riesgos'!$A$75),"")</f>
        <v/>
      </c>
      <c r="V34" s="105" t="str">
        <f>+IF(AND('Mapa de Riesgos'!$H$117="Baja",'Mapa de Riesgos'!$L$117="Moderado"),CONCATENATE("R",'Mapa de Riesgos'!$A$117),"")</f>
        <v/>
      </c>
      <c r="W34" s="105" t="str">
        <f>+IF(AND('Mapa de Riesgos'!$H$165="Baja",'Mapa de Riesgos'!$L$165="Moderado"),CONCATENATE("R",'Mapa de Riesgos'!$A$165),"")</f>
        <v/>
      </c>
      <c r="X34" s="105" t="str">
        <f>+IF(AND('Mapa de Riesgos'!$H$213="Baja",'Mapa de Riesgos'!$L$213="Moderado"),CONCATENATE("R",'Mapa de Riesgos'!$A$213),"")</f>
        <v/>
      </c>
      <c r="Y34" s="110" t="str">
        <f>+IF(AND('Mapa de Riesgos'!$H$31="Baja",'Mapa de Riesgos'!$L$31="Mayor"),CONCATENATE("R",'Mapa de Riesgos'!$A$31),"")</f>
        <v/>
      </c>
      <c r="Z34" s="103" t="str">
        <f>+IF(AND('Mapa de Riesgos'!$H$75="Baja",'Mapa de Riesgos'!$L$75="Mayor"),CONCATENATE("R",'Mapa de Riesgos'!$A$75),"")</f>
        <v/>
      </c>
      <c r="AA34" s="103" t="str">
        <f>+IF(AND('Mapa de Riesgos'!$H$117="Baja",'Mapa de Riesgos'!$L$117="Mayor"),CONCATENATE("R",'Mapa de Riesgos'!$A$117),"")</f>
        <v/>
      </c>
      <c r="AB34" s="103" t="str">
        <f>+IF(AND('Mapa de Riesgos'!$H$165="Baja",'Mapa de Riesgos'!$L$165="Mayor"),CONCATENATE("R",'Mapa de Riesgos'!$A$165),"")</f>
        <v/>
      </c>
      <c r="AC34" s="103" t="str">
        <f>+IF(AND('Mapa de Riesgos'!$H$213="Baja",'Mapa de Riesgos'!$L$213="Mayor"),CONCATENATE("R",'Mapa de Riesgos'!$A$213),"")</f>
        <v/>
      </c>
      <c r="AD34" s="134" t="str">
        <f>+IF(AND('Mapa de Riesgos'!$H$31="Baja",'Mapa de Riesgos'!$L$31="Catastrófico"),CONCATENATE("R",'Mapa de Riesgos'!$A$31),"")</f>
        <v/>
      </c>
      <c r="AE34" s="104" t="str">
        <f>+IF(AND('Mapa de Riesgos'!$H$75="Baja",'Mapa de Riesgos'!$L$75="Catastrófico"),CONCATENATE("R",'Mapa de Riesgos'!$A$75),"")</f>
        <v/>
      </c>
      <c r="AF34" s="104" t="str">
        <f>+IF(AND('Mapa de Riesgos'!$H$117="Baja",'Mapa de Riesgos'!$L$117="Catastrófico"),CONCATENATE("R",'Mapa de Riesgos'!$A$117),"")</f>
        <v/>
      </c>
      <c r="AG34" s="104" t="str">
        <f>+IF(AND('Mapa de Riesgos'!$H$165="Baja",'Mapa de Riesgos'!$L$165="Catastrófico"),CONCATENATE("R",'Mapa de Riesgos'!$A$165),"")</f>
        <v/>
      </c>
      <c r="AH34" s="130" t="str">
        <f>+IF(AND('Mapa de Riesgos'!$H$213="Baja",'Mapa de Riesgos'!$L$213="Catastrófico"),CONCATENATE("R",'Mapa de Riesgos'!$A$213),"")</f>
        <v/>
      </c>
      <c r="AI34" s="101"/>
      <c r="AJ34" s="39"/>
      <c r="AK34" s="332"/>
      <c r="AL34" s="333"/>
      <c r="AM34" s="333"/>
      <c r="AN34" s="333"/>
      <c r="AO34" s="333"/>
      <c r="AP34" s="334"/>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c r="BQ34" s="39"/>
      <c r="BR34" s="39"/>
      <c r="BS34" s="39"/>
      <c r="BT34" s="39"/>
      <c r="BU34" s="39"/>
      <c r="BV34" s="39"/>
      <c r="BW34" s="39"/>
      <c r="BX34" s="39"/>
    </row>
    <row r="35" spans="1:76" ht="18.75" x14ac:dyDescent="0.3">
      <c r="A35" s="39"/>
      <c r="B35" s="294"/>
      <c r="C35" s="294"/>
      <c r="D35" s="295"/>
      <c r="E35" s="298"/>
      <c r="F35" s="299"/>
      <c r="G35" s="299"/>
      <c r="H35" s="299"/>
      <c r="I35" s="299"/>
      <c r="J35" s="125" t="str">
        <f>+IF(AND('Mapa de Riesgos'!$H$37="Baja",'Mapa de Riesgos'!$L$37="Leve"),CONCATENATE("R",'Mapa de Riesgos'!$A$37),"")</f>
        <v/>
      </c>
      <c r="K35" s="106" t="str">
        <f>+IF(AND('Mapa de Riesgos'!$H$81="Baja",'Mapa de Riesgos'!$L$81="Leve"),CONCATENATE("R",'Mapa de Riesgos'!$A$81),"")</f>
        <v/>
      </c>
      <c r="L35" s="106" t="str">
        <f>+IF(AND('Mapa de Riesgos'!$H$126="Baja",'Mapa de Riesgos'!$L$126="Leve"),CONCATENATE("R",'Mapa de Riesgos'!$A$126),"")</f>
        <v/>
      </c>
      <c r="M35" s="106" t="str">
        <f>+IF(AND('Mapa de Riesgos'!$H$171="Baja",'Mapa de Riesgos'!$L$171="Leve"),CONCATENATE("R",'Mapa de Riesgos'!$A$171),"")</f>
        <v/>
      </c>
      <c r="N35" s="106" t="str">
        <f>+IF(AND('Mapa de Riesgos'!$H$219="Baja",'Mapa de Riesgos'!$L$219="Leve"),CONCATENATE("R",'Mapa de Riesgos'!$A$219),"")</f>
        <v/>
      </c>
      <c r="O35" s="118" t="str">
        <f>+IF(AND('Mapa de Riesgos'!$H$37="Baja",'Mapa de Riesgos'!$L$37="Menor"),CONCATENATE("R",'Mapa de Riesgos'!$A$37),"")</f>
        <v/>
      </c>
      <c r="P35" s="105" t="str">
        <f>+IF(AND('Mapa de Riesgos'!$H$81="Baja",'Mapa de Riesgos'!$L$81="Menor"),CONCATENATE("R",'Mapa de Riesgos'!$A$81),"")</f>
        <v/>
      </c>
      <c r="Q35" s="105" t="str">
        <f>+IF(AND('Mapa de Riesgos'!$H$126="Baja",'Mapa de Riesgos'!$L$126="Menor"),CONCATENATE("R",'Mapa de Riesgos'!$A$126),"")</f>
        <v/>
      </c>
      <c r="R35" s="105" t="str">
        <f>+IF(AND('Mapa de Riesgos'!$H$171="Baja",'Mapa de Riesgos'!$L$171="Menor"),CONCATENATE("R",'Mapa de Riesgos'!$A$171),"")</f>
        <v/>
      </c>
      <c r="S35" s="105" t="str">
        <f>+IF(AND('Mapa de Riesgos'!$H$219="Baja",'Mapa de Riesgos'!$L$219="Menor"),CONCATENATE("R",'Mapa de Riesgos'!$A$219),"")</f>
        <v/>
      </c>
      <c r="T35" s="118" t="str">
        <f>+IF(AND('Mapa de Riesgos'!$H$37="Baja",'Mapa de Riesgos'!$L$37="Moderado"),CONCATENATE("R",'Mapa de Riesgos'!$A$37),"")</f>
        <v/>
      </c>
      <c r="U35" s="105" t="str">
        <f>+IF(AND('Mapa de Riesgos'!$H$81="Baja",'Mapa de Riesgos'!$L$81="Moderado"),CONCATENATE("R",'Mapa de Riesgos'!$A$81),"")</f>
        <v/>
      </c>
      <c r="V35" s="105" t="str">
        <f>+IF(AND('Mapa de Riesgos'!$H$126="Baja",'Mapa de Riesgos'!$L$126="Moderado"),CONCATENATE("R",'Mapa de Riesgos'!$A$126),"")</f>
        <v/>
      </c>
      <c r="W35" s="105" t="str">
        <f>+IF(AND('Mapa de Riesgos'!$H$171="Baja",'Mapa de Riesgos'!$L$171="Moderado"),CONCATENATE("R",'Mapa de Riesgos'!$A$171),"")</f>
        <v/>
      </c>
      <c r="X35" s="105" t="str">
        <f>+IF(AND('Mapa de Riesgos'!$H$219="Baja",'Mapa de Riesgos'!$L$219="Moderado"),CONCATENATE("R",'Mapa de Riesgos'!$A$219),"")</f>
        <v/>
      </c>
      <c r="Y35" s="110" t="str">
        <f>+IF(AND('Mapa de Riesgos'!$H$37="Baja",'Mapa de Riesgos'!$L$37="Mayor"),CONCATENATE("R",'Mapa de Riesgos'!$A$37),"")</f>
        <v/>
      </c>
      <c r="Z35" s="103" t="str">
        <f>+IF(AND('Mapa de Riesgos'!$H$81="Baja",'Mapa de Riesgos'!$L$81="Mayor"),CONCATENATE("R",'Mapa de Riesgos'!$A$81),"")</f>
        <v/>
      </c>
      <c r="AA35" s="103" t="str">
        <f>+IF(AND('Mapa de Riesgos'!$H$126="Baja",'Mapa de Riesgos'!$L$126="Mayor"),CONCATENATE("R",'Mapa de Riesgos'!$A$126),"")</f>
        <v/>
      </c>
      <c r="AB35" s="103" t="str">
        <f>+IF(AND('Mapa de Riesgos'!$H$171="Baja",'Mapa de Riesgos'!$L$171="Mayor"),CONCATENATE("R",'Mapa de Riesgos'!$A$171),"")</f>
        <v/>
      </c>
      <c r="AC35" s="103" t="str">
        <f>+IF(AND('Mapa de Riesgos'!$H$219="Baja",'Mapa de Riesgos'!$L$219="Mayor"),CONCATENATE("R",'Mapa de Riesgos'!$A$219),"")</f>
        <v/>
      </c>
      <c r="AD35" s="134" t="str">
        <f>+IF(AND('Mapa de Riesgos'!$H$37="Baja",'Mapa de Riesgos'!$L$37="Catastrófico"),CONCATENATE("R",'Mapa de Riesgos'!$A$37),"")</f>
        <v/>
      </c>
      <c r="AE35" s="104" t="str">
        <f>+IF(AND('Mapa de Riesgos'!$H$81="Baja",'Mapa de Riesgos'!$L$81="Catastrófico"),CONCATENATE("R",'Mapa de Riesgos'!$A$81),"")</f>
        <v/>
      </c>
      <c r="AF35" s="104" t="str">
        <f>+IF(AND('Mapa de Riesgos'!$H$126="Baja",'Mapa de Riesgos'!$L$126="Catastrófico"),CONCATENATE("R",'Mapa de Riesgos'!$A$126),"")</f>
        <v/>
      </c>
      <c r="AG35" s="104" t="str">
        <f>+IF(AND('Mapa de Riesgos'!$H$171="Baja",'Mapa de Riesgos'!$L$171="Catastrófico"),CONCATENATE("R",'Mapa de Riesgos'!$A$171),"")</f>
        <v/>
      </c>
      <c r="AH35" s="130" t="str">
        <f>+IF(AND('Mapa de Riesgos'!$H$219="Baja",'Mapa de Riesgos'!$L$219="Catastrófico"),CONCATENATE("R",'Mapa de Riesgos'!$A$219),"")</f>
        <v/>
      </c>
      <c r="AI35" s="101"/>
      <c r="AJ35" s="39"/>
      <c r="AK35" s="332"/>
      <c r="AL35" s="333"/>
      <c r="AM35" s="333"/>
      <c r="AN35" s="333"/>
      <c r="AO35" s="333"/>
      <c r="AP35" s="334"/>
      <c r="AQ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c r="BP35" s="39"/>
      <c r="BQ35" s="39"/>
      <c r="BR35" s="39"/>
      <c r="BS35" s="39"/>
      <c r="BT35" s="39"/>
      <c r="BU35" s="39"/>
      <c r="BV35" s="39"/>
      <c r="BW35" s="39"/>
      <c r="BX35" s="39"/>
    </row>
    <row r="36" spans="1:76" ht="18.75" x14ac:dyDescent="0.3">
      <c r="A36" s="39"/>
      <c r="B36" s="294"/>
      <c r="C36" s="294"/>
      <c r="D36" s="295"/>
      <c r="E36" s="298"/>
      <c r="F36" s="299"/>
      <c r="G36" s="299"/>
      <c r="H36" s="299"/>
      <c r="I36" s="299"/>
      <c r="J36" s="125" t="str">
        <f>+IF(AND('Mapa de Riesgos'!$H$43="Baja",'Mapa de Riesgos'!$L$43="Leve"),CONCATENATE("R",'Mapa de Riesgos'!$A$43),"")</f>
        <v/>
      </c>
      <c r="K36" s="106" t="str">
        <f>+IF(AND('Mapa de Riesgos'!$H$87="Baja",'Mapa de Riesgos'!$L$87="Leve"),CONCATENATE("R",'Mapa de Riesgos'!$A$87),"")</f>
        <v/>
      </c>
      <c r="L36" s="106" t="str">
        <f>+IF(AND('Mapa de Riesgos'!$H$129="Baja",'Mapa de Riesgos'!$L$129="Leve"),CONCATENATE("R",'Mapa de Riesgos'!$A$129),"")</f>
        <v/>
      </c>
      <c r="M36" s="106" t="str">
        <f>+IF(AND('Mapa de Riesgos'!$H$177="Baja",'Mapa de Riesgos'!$L$177="Leve"),CONCATENATE("R",'Mapa de Riesgos'!$A$177),"")</f>
        <v/>
      </c>
      <c r="N36" s="106" t="str">
        <f>+IF(AND('Mapa de Riesgos'!$H$225="Baja",'Mapa de Riesgos'!$L$225="Leve"),CONCATENATE("R",'Mapa de Riesgos'!$A$225),"")</f>
        <v/>
      </c>
      <c r="O36" s="118" t="str">
        <f>+IF(AND('Mapa de Riesgos'!$H$43="Baja",'Mapa de Riesgos'!$L$43="Menor"),CONCATENATE("R",'Mapa de Riesgos'!$A$43),"")</f>
        <v/>
      </c>
      <c r="P36" s="105" t="str">
        <f>+IF(AND('Mapa de Riesgos'!$H$87="Baja",'Mapa de Riesgos'!$L$87="Menor"),CONCATENATE("R",'Mapa de Riesgos'!$A$87),"")</f>
        <v/>
      </c>
      <c r="Q36" s="105" t="str">
        <f>+IF(AND('Mapa de Riesgos'!$H$129="Baja",'Mapa de Riesgos'!$L$129="Menor"),CONCATENATE("R",'Mapa de Riesgos'!$A$129),"")</f>
        <v/>
      </c>
      <c r="R36" s="105" t="str">
        <f>+IF(AND('Mapa de Riesgos'!$H$177="Baja",'Mapa de Riesgos'!$L$177="Menor"),CONCATENATE("R",'Mapa de Riesgos'!$A$177),"")</f>
        <v/>
      </c>
      <c r="S36" s="105" t="str">
        <f>+IF(AND('Mapa de Riesgos'!$H$225="Baja",'Mapa de Riesgos'!$L$225="Menor"),CONCATENATE("R",'Mapa de Riesgos'!$A$225),"")</f>
        <v/>
      </c>
      <c r="T36" s="118" t="str">
        <f>+IF(AND('Mapa de Riesgos'!$H$43="Baja",'Mapa de Riesgos'!$L$43="Moderado"),CONCATENATE("R",'Mapa de Riesgos'!$A$43),"")</f>
        <v>R7</v>
      </c>
      <c r="U36" s="105" t="str">
        <f>+IF(AND('Mapa de Riesgos'!$H$87="Baja",'Mapa de Riesgos'!$L$87="Moderado"),CONCATENATE("R",'Mapa de Riesgos'!$A$87),"")</f>
        <v/>
      </c>
      <c r="V36" s="105" t="str">
        <f>+IF(AND('Mapa de Riesgos'!$H$129="Baja",'Mapa de Riesgos'!$L$129="Moderado"),CONCATENATE("R",'Mapa de Riesgos'!$A$129),"")</f>
        <v/>
      </c>
      <c r="W36" s="105" t="str">
        <f>+IF(AND('Mapa de Riesgos'!$H$177="Baja",'Mapa de Riesgos'!$L$177="Moderado"),CONCATENATE("R",'Mapa de Riesgos'!$A$177),"")</f>
        <v/>
      </c>
      <c r="X36" s="105" t="str">
        <f>+IF(AND('Mapa de Riesgos'!$H$225="Baja",'Mapa de Riesgos'!$L$225="Moderado"),CONCATENATE("R",'Mapa de Riesgos'!$A$225),"")</f>
        <v/>
      </c>
      <c r="Y36" s="110" t="str">
        <f>+IF(AND('Mapa de Riesgos'!$H$43="Baja",'Mapa de Riesgos'!$L$43="Mayor"),CONCATENATE("R",'Mapa de Riesgos'!$A$43),"")</f>
        <v/>
      </c>
      <c r="Z36" s="103" t="str">
        <f>+IF(AND('Mapa de Riesgos'!$H$87="Baja",'Mapa de Riesgos'!$L$87="Mayor"),CONCATENATE("R",'Mapa de Riesgos'!$A$87),"")</f>
        <v/>
      </c>
      <c r="AA36" s="103" t="str">
        <f>+IF(AND('Mapa de Riesgos'!$H$129="Baja",'Mapa de Riesgos'!$L$129="Mayor"),CONCATENATE("R",'Mapa de Riesgos'!$A$129),"")</f>
        <v/>
      </c>
      <c r="AB36" s="103" t="str">
        <f>+IF(AND('Mapa de Riesgos'!$H$177="Baja",'Mapa de Riesgos'!$L$177="Mayor"),CONCATENATE("R",'Mapa de Riesgos'!$A$177),"")</f>
        <v/>
      </c>
      <c r="AC36" s="103" t="str">
        <f>+IF(AND('Mapa de Riesgos'!$H$225="Baja",'Mapa de Riesgos'!$L$225="Mayor"),CONCATENATE("R",'Mapa de Riesgos'!$A$225),"")</f>
        <v/>
      </c>
      <c r="AD36" s="134" t="str">
        <f>+IF(AND('Mapa de Riesgos'!$H$43="Baja",'Mapa de Riesgos'!$L$43="Catastrófico"),CONCATENATE("R",'Mapa de Riesgos'!$A$43),"")</f>
        <v/>
      </c>
      <c r="AE36" s="104" t="str">
        <f>+IF(AND('Mapa de Riesgos'!$H$87="Baja",'Mapa de Riesgos'!$L$87="Catastrófico"),CONCATENATE("R",'Mapa de Riesgos'!$A$87),"")</f>
        <v/>
      </c>
      <c r="AF36" s="104" t="str">
        <f>+IF(AND('Mapa de Riesgos'!$H$129="Baja",'Mapa de Riesgos'!$L$129="Catastrófico"),CONCATENATE("R",'Mapa de Riesgos'!$A$129),"")</f>
        <v/>
      </c>
      <c r="AG36" s="104" t="str">
        <f>+IF(AND('Mapa de Riesgos'!$H$177="Baja",'Mapa de Riesgos'!$L$177="Catastrófico"),CONCATENATE("R",'Mapa de Riesgos'!$A$177),"")</f>
        <v/>
      </c>
      <c r="AH36" s="130" t="str">
        <f>+IF(AND('Mapa de Riesgos'!$H$225="Baja",'Mapa de Riesgos'!$L$225="Catastrófico"),CONCATENATE("R",'Mapa de Riesgos'!$A$225),"")</f>
        <v/>
      </c>
      <c r="AI36" s="101"/>
      <c r="AJ36" s="39"/>
      <c r="AK36" s="332"/>
      <c r="AL36" s="333"/>
      <c r="AM36" s="333"/>
      <c r="AN36" s="333"/>
      <c r="AO36" s="333"/>
      <c r="AP36" s="334"/>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c r="BQ36" s="39"/>
      <c r="BR36" s="39"/>
      <c r="BS36" s="39"/>
      <c r="BT36" s="39"/>
      <c r="BU36" s="39"/>
      <c r="BV36" s="39"/>
      <c r="BW36" s="39"/>
      <c r="BX36" s="39"/>
    </row>
    <row r="37" spans="1:76" ht="19.5" thickBot="1" x14ac:dyDescent="0.35">
      <c r="A37" s="39"/>
      <c r="B37" s="294"/>
      <c r="C37" s="294"/>
      <c r="D37" s="295"/>
      <c r="E37" s="300"/>
      <c r="F37" s="301"/>
      <c r="G37" s="301"/>
      <c r="H37" s="301"/>
      <c r="I37" s="301"/>
      <c r="J37" s="125" t="str">
        <f>+IF(AND('Mapa de Riesgos'!$H$49="Baja",'Mapa de Riesgos'!$L$49="Leve"),CONCATENATE("R",'Mapa de Riesgos'!$A$49),"")</f>
        <v/>
      </c>
      <c r="K37" s="106" t="e">
        <f>+IF(AND('Mapa de Riesgos'!#REF!="Baja",'Mapa de Riesgos'!#REF!="Leve"),CONCATENATE("R",'Mapa de Riesgos'!#REF!),"")</f>
        <v>#REF!</v>
      </c>
      <c r="L37" s="106" t="str">
        <f>+IF(AND('Mapa de Riesgos'!$H$135="Baja",'Mapa de Riesgos'!$L$135="Leve"),CONCATENATE("R",'Mapa de Riesgos'!$A$135),"")</f>
        <v/>
      </c>
      <c r="M37" s="106" t="str">
        <f>+IF(AND('Mapa de Riesgos'!$H$183="Baja",'Mapa de Riesgos'!$L$183="Leve"),CONCATENATE("R",'Mapa de Riesgos'!$A$183),"")</f>
        <v/>
      </c>
      <c r="N37" s="106" t="str">
        <f>+IF(AND('Mapa de Riesgos'!$H$231="Baja",'Mapa de Riesgos'!$L$231="Leve"),CONCATENATE("R",'Mapa de Riesgos'!$A$231),"")</f>
        <v/>
      </c>
      <c r="O37" s="118" t="str">
        <f>+IF(AND('Mapa de Riesgos'!$H$49="Baja",'Mapa de Riesgos'!$L$49="Menor"),CONCATENATE("R",'Mapa de Riesgos'!$A$49),"")</f>
        <v/>
      </c>
      <c r="P37" s="105" t="e">
        <f>+IF(AND('Mapa de Riesgos'!#REF!="Baja",'Mapa de Riesgos'!#REF!="Menor"),CONCATENATE("R",'Mapa de Riesgos'!#REF!),"")</f>
        <v>#REF!</v>
      </c>
      <c r="Q37" s="105" t="str">
        <f>+IF(AND('Mapa de Riesgos'!$H$135="Baja",'Mapa de Riesgos'!$L$135="Menor"),CONCATENATE("R",'Mapa de Riesgos'!$A$135),"")</f>
        <v/>
      </c>
      <c r="R37" s="105" t="str">
        <f>+IF(AND('Mapa de Riesgos'!$H$183="Baja",'Mapa de Riesgos'!$L$183="Menor"),CONCATENATE("R",'Mapa de Riesgos'!$A$183),"")</f>
        <v/>
      </c>
      <c r="S37" s="105" t="str">
        <f>+IF(AND('Mapa de Riesgos'!$H$231="Baja",'Mapa de Riesgos'!$L$231="Menor"),CONCATENATE("R",'Mapa de Riesgos'!$A$231),"")</f>
        <v/>
      </c>
      <c r="T37" s="118" t="str">
        <f>+IF(AND('Mapa de Riesgos'!$H$49="Baja",'Mapa de Riesgos'!$L$49="Moderado"),CONCATENATE("R",'Mapa de Riesgos'!$A$49),"")</f>
        <v/>
      </c>
      <c r="U37" s="105" t="e">
        <f>+IF(AND('Mapa de Riesgos'!#REF!="Baja",'Mapa de Riesgos'!#REF!="Moderado"),CONCATENATE("R",'Mapa de Riesgos'!#REF!),"")</f>
        <v>#REF!</v>
      </c>
      <c r="V37" s="105" t="str">
        <f>+IF(AND('Mapa de Riesgos'!$H$135="Baja",'Mapa de Riesgos'!$L$135="Moderado"),CONCATENATE("R",'Mapa de Riesgos'!$A$135),"")</f>
        <v/>
      </c>
      <c r="W37" s="105" t="str">
        <f>+IF(AND('Mapa de Riesgos'!$H$183="Baja",'Mapa de Riesgos'!$L$183="Moderado"),CONCATENATE("R",'Mapa de Riesgos'!$A$183),"")</f>
        <v/>
      </c>
      <c r="X37" s="105" t="str">
        <f>+IF(AND('Mapa de Riesgos'!$H$231="Baja",'Mapa de Riesgos'!$L$231="Moderado"),CONCATENATE("R",'Mapa de Riesgos'!$A$231),"")</f>
        <v/>
      </c>
      <c r="Y37" s="110" t="str">
        <f>+IF(AND('Mapa de Riesgos'!$H$49="Baja",'Mapa de Riesgos'!$L$49="Mayor"),CONCATENATE("R",'Mapa de Riesgos'!$A$49),"")</f>
        <v/>
      </c>
      <c r="Z37" s="103" t="e">
        <f>+IF(AND('Mapa de Riesgos'!#REF!="Baja",'Mapa de Riesgos'!#REF!="Mayor"),CONCATENATE("R",'Mapa de Riesgos'!#REF!),"")</f>
        <v>#REF!</v>
      </c>
      <c r="AA37" s="103" t="str">
        <f>+IF(AND('Mapa de Riesgos'!$H$135="Baja",'Mapa de Riesgos'!$L$135="Mayor"),CONCATENATE("R",'Mapa de Riesgos'!$A$135),"")</f>
        <v/>
      </c>
      <c r="AB37" s="103" t="str">
        <f>+IF(AND('Mapa de Riesgos'!$H$183="Baja",'Mapa de Riesgos'!$L$183="Mayor"),CONCATENATE("R",'Mapa de Riesgos'!$A$183),"")</f>
        <v/>
      </c>
      <c r="AC37" s="103" t="str">
        <f>+IF(AND('Mapa de Riesgos'!$H$231="Baja",'Mapa de Riesgos'!$L$231="Mayor"),CONCATENATE("R",'Mapa de Riesgos'!$A$231),"")</f>
        <v/>
      </c>
      <c r="AD37" s="134" t="str">
        <f>+IF(AND('Mapa de Riesgos'!$H$49="Baja",'Mapa de Riesgos'!$L$49="Catastrófico"),CONCATENATE("R",'Mapa de Riesgos'!$A$49),"")</f>
        <v/>
      </c>
      <c r="AE37" s="104" t="e">
        <f>+IF(AND('Mapa de Riesgos'!#REF!="Baja",'Mapa de Riesgos'!#REF!="Catastrófico"),CONCATENATE("R",'Mapa de Riesgos'!#REF!),"")</f>
        <v>#REF!</v>
      </c>
      <c r="AF37" s="104" t="str">
        <f>+IF(AND('Mapa de Riesgos'!$H$135="Baja",'Mapa de Riesgos'!$L$135="Catastrófico"),CONCATENATE("R",'Mapa de Riesgos'!$A$135),"")</f>
        <v/>
      </c>
      <c r="AG37" s="104" t="str">
        <f>+IF(AND('Mapa de Riesgos'!$H$183="Baja",'Mapa de Riesgos'!$L$183="Catastrófico"),CONCATENATE("R",'Mapa de Riesgos'!$A$183),"")</f>
        <v/>
      </c>
      <c r="AH37" s="130" t="str">
        <f>+IF(AND('Mapa de Riesgos'!$H$231="Baja",'Mapa de Riesgos'!$L$231="Catastrófico"),CONCATENATE("R",'Mapa de Riesgos'!$A$231),"")</f>
        <v/>
      </c>
      <c r="AI37" s="101"/>
      <c r="AJ37" s="39"/>
      <c r="AK37" s="335"/>
      <c r="AL37" s="336"/>
      <c r="AM37" s="336"/>
      <c r="AN37" s="336"/>
      <c r="AO37" s="336"/>
      <c r="AP37" s="337"/>
      <c r="AQ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c r="BP37" s="39"/>
      <c r="BQ37" s="39"/>
      <c r="BR37" s="39"/>
      <c r="BS37" s="39"/>
      <c r="BT37" s="39"/>
      <c r="BU37" s="39"/>
      <c r="BV37" s="39"/>
      <c r="BW37" s="39"/>
      <c r="BX37" s="39"/>
    </row>
    <row r="38" spans="1:76" ht="18.75" x14ac:dyDescent="0.3">
      <c r="A38" s="39"/>
      <c r="B38" s="294"/>
      <c r="C38" s="294"/>
      <c r="D38" s="295"/>
      <c r="E38" s="296" t="s">
        <v>84</v>
      </c>
      <c r="F38" s="297"/>
      <c r="G38" s="297"/>
      <c r="H38" s="297"/>
      <c r="I38" s="297"/>
      <c r="J38" s="123" t="str">
        <f>+IF(AND('Mapa de Riesgos'!$H$7="Muy Baja",'Mapa de Riesgos'!$L$7="Leve"),CONCATENATE("R",'Mapa de Riesgos'!$A$7),"")</f>
        <v/>
      </c>
      <c r="K38" s="124" t="str">
        <f>+IF(AND('Mapa de Riesgos'!$H$55="Muy Baja",'Mapa de Riesgos'!$L$55="Leve"),CONCATENATE("R",'Mapa de Riesgos'!$A$55),"")</f>
        <v/>
      </c>
      <c r="L38" s="124" t="str">
        <f>+IF(AND('Mapa de Riesgos'!$H$93="Muy Baja",'Mapa de Riesgos'!$L$93="Leve"),CONCATENATE("R",'Mapa de Riesgos'!$A$93),"")</f>
        <v/>
      </c>
      <c r="M38" s="124" t="str">
        <f>+IF(AND('Mapa de Riesgos'!$H$141="Muy Baja",'Mapa de Riesgos'!$L$141="Leve"),CONCATENATE("R",'Mapa de Riesgos'!$A$141),"")</f>
        <v/>
      </c>
      <c r="N38" s="124" t="str">
        <f>+IF(AND('Mapa de Riesgos'!$H$189="Muy Baja",'Mapa de Riesgos'!$L$189="Leve"),CONCATENATE("R",'Mapa de Riesgos'!$A$189),"")</f>
        <v/>
      </c>
      <c r="O38" s="123" t="str">
        <f>+IF(AND('Mapa de Riesgos'!$H$7="Muy Baja",'Mapa de Riesgos'!$L$7="Menor"),CONCATENATE("R",'Mapa de Riesgos'!$A$7),"")</f>
        <v/>
      </c>
      <c r="P38" s="124" t="str">
        <f>+IF(AND('Mapa de Riesgos'!$H$55="Muy Baja",'Mapa de Riesgos'!$L$55="Menor"),CONCATENATE("R",'Mapa de Riesgos'!$A$55),"")</f>
        <v/>
      </c>
      <c r="Q38" s="124" t="str">
        <f>+IF(AND('Mapa de Riesgos'!$H$93="Muy Baja",'Mapa de Riesgos'!$L$93="Menor"),CONCATENATE("R",'Mapa de Riesgos'!$A$93),"")</f>
        <v/>
      </c>
      <c r="R38" s="124" t="str">
        <f>+IF(AND('Mapa de Riesgos'!$H$141="Muy Baja",'Mapa de Riesgos'!$L$141="Menor"),CONCATENATE("R",'Mapa de Riesgos'!$A$141),"")</f>
        <v/>
      </c>
      <c r="S38" s="124" t="str">
        <f>+IF(AND('Mapa de Riesgos'!$H$189="Muy Baja",'Mapa de Riesgos'!$L$189="Menor"),CONCATENATE("R",'Mapa de Riesgos'!$A$189),"")</f>
        <v/>
      </c>
      <c r="T38" s="115" t="str">
        <f>+IF(AND('Mapa de Riesgos'!$H$7="Muy Baja",'Mapa de Riesgos'!$L$7="Moderado"),CONCATENATE("R",'Mapa de Riesgos'!$A$7),"")</f>
        <v/>
      </c>
      <c r="U38" s="116" t="str">
        <f>+IF(AND('Mapa de Riesgos'!$H$55="Muy Baja",'Mapa de Riesgos'!$L$55="Moderado"),CONCATENATE("R",'Mapa de Riesgos'!$A$55),"")</f>
        <v/>
      </c>
      <c r="V38" s="116" t="str">
        <f>+IF(AND('Mapa de Riesgos'!$H$93="Muy Baja",'Mapa de Riesgos'!$L$93="Moderado"),CONCATENATE("R",'Mapa de Riesgos'!$A$93),"")</f>
        <v/>
      </c>
      <c r="W38" s="116" t="str">
        <f>+IF(AND('Mapa de Riesgos'!$H$141="Muy Baja",'Mapa de Riesgos'!$L$141="Moderado"),CONCATENATE("R",'Mapa de Riesgos'!$A$141),"")</f>
        <v/>
      </c>
      <c r="X38" s="116" t="str">
        <f>+IF(AND('Mapa de Riesgos'!$H$189="Muy Baja",'Mapa de Riesgos'!$L$189="Moderado"),CONCATENATE("R",'Mapa de Riesgos'!$A$189),"")</f>
        <v/>
      </c>
      <c r="Y38" s="107" t="str">
        <f>+IF(AND('Mapa de Riesgos'!$H$7="Muy Baja",'Mapa de Riesgos'!$L$7="Mayor"),CONCATENATE("R",'Mapa de Riesgos'!$A$7),"")</f>
        <v/>
      </c>
      <c r="Z38" s="108" t="str">
        <f>+IF(AND('Mapa de Riesgos'!$H$55="Muy Baja",'Mapa de Riesgos'!$L$55="Mayor"),CONCATENATE("R",'Mapa de Riesgos'!$A$55),"")</f>
        <v/>
      </c>
      <c r="AA38" s="108" t="str">
        <f>+IF(AND('Mapa de Riesgos'!$H$93="Muy Baja",'Mapa de Riesgos'!$L$93="Mayor"),CONCATENATE("R",'Mapa de Riesgos'!$A$93),"")</f>
        <v/>
      </c>
      <c r="AB38" s="108" t="str">
        <f>+IF(AND('Mapa de Riesgos'!$H$141="Muy Baja",'Mapa de Riesgos'!$L$141="Mayor"),CONCATENATE("R",'Mapa de Riesgos'!$A$141),"")</f>
        <v/>
      </c>
      <c r="AC38" s="108" t="str">
        <f>+IF(AND('Mapa de Riesgos'!$H$189="Muy Baja",'Mapa de Riesgos'!$L$189="Mayor"),CONCATENATE("R",'Mapa de Riesgos'!$A$189),"")</f>
        <v/>
      </c>
      <c r="AD38" s="133" t="str">
        <f>+IF(AND('Mapa de Riesgos'!$H$7="Muy Baja",'Mapa de Riesgos'!$L$7="Catastrófico"),CONCATENATE("R",'Mapa de Riesgos'!$A$7),"")</f>
        <v/>
      </c>
      <c r="AE38" s="128" t="str">
        <f>+IF(AND('Mapa de Riesgos'!$H$55="Muy Baja",'Mapa de Riesgos'!$L$55="Catastrófico"),CONCATENATE("R",'Mapa de Riesgos'!$A$55),"")</f>
        <v/>
      </c>
      <c r="AF38" s="128" t="str">
        <f>+IF(AND('Mapa de Riesgos'!$H$93="Muy Baja",'Mapa de Riesgos'!$L$93="Catastrófico"),CONCATENATE("R",'Mapa de Riesgos'!$A$93),"")</f>
        <v/>
      </c>
      <c r="AG38" s="128" t="str">
        <f>+IF(AND('Mapa de Riesgos'!$H$141="Muy Baja",'Mapa de Riesgos'!$L$141="Catastrófico"),CONCATENATE("R",'Mapa de Riesgos'!$A$141),"")</f>
        <v/>
      </c>
      <c r="AH38" s="129" t="str">
        <f>+IF(AND('Mapa de Riesgos'!$H$189="Muy Baja",'Mapa de Riesgos'!$L$189="Catastrófico"),CONCATENATE("R",'Mapa de Riesgos'!$A$189),"")</f>
        <v/>
      </c>
      <c r="AI38" s="101"/>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39"/>
      <c r="BS38" s="39"/>
      <c r="BT38" s="39"/>
      <c r="BU38" s="39"/>
      <c r="BV38" s="39"/>
      <c r="BW38" s="39"/>
      <c r="BX38" s="39"/>
    </row>
    <row r="39" spans="1:76" ht="18.75" x14ac:dyDescent="0.3">
      <c r="A39" s="39"/>
      <c r="B39" s="294"/>
      <c r="C39" s="294"/>
      <c r="D39" s="295"/>
      <c r="E39" s="298"/>
      <c r="F39" s="299"/>
      <c r="G39" s="299"/>
      <c r="H39" s="299"/>
      <c r="I39" s="299"/>
      <c r="J39" s="125" t="str">
        <f>+IF(AND('Mapa de Riesgos'!$H$13="Muy Baja",'Mapa de Riesgos'!$L$13="Leve"),CONCATENATE("R",'Mapa de Riesgos'!$A$13),"")</f>
        <v/>
      </c>
      <c r="K39" s="106" t="str">
        <f>+IF(AND('Mapa de Riesgos'!$H$61="Muy Baja",'Mapa de Riesgos'!$L$61="Leve"),CONCATENATE("R",'Mapa de Riesgos'!$A$61),"")</f>
        <v/>
      </c>
      <c r="L39" s="106" t="str">
        <f>+IF(AND('Mapa de Riesgos'!$H$99="Muy Baja",'Mapa de Riesgos'!$L$99="Leve"),CONCATENATE("R",'Mapa de Riesgos'!$A$99),"")</f>
        <v/>
      </c>
      <c r="M39" s="106" t="str">
        <f>+IF(AND('Mapa de Riesgos'!$H$147="Muy Baja",'Mapa de Riesgos'!$L$147="Leve"),CONCATENATE("R",'Mapa de Riesgos'!$A$147),"")</f>
        <v/>
      </c>
      <c r="N39" s="106" t="str">
        <f>+IF(AND('Mapa de Riesgos'!$H$195="Muy Baja",'Mapa de Riesgos'!$L$195="Leve"),CONCATENATE("R",'Mapa de Riesgos'!$A$195),"")</f>
        <v/>
      </c>
      <c r="O39" s="125" t="str">
        <f>+IF(AND('Mapa de Riesgos'!$H$13="Muy Baja",'Mapa de Riesgos'!$L$13="Menor"),CONCATENATE("R",'Mapa de Riesgos'!$A$13),"")</f>
        <v/>
      </c>
      <c r="P39" s="106" t="str">
        <f>+IF(AND('Mapa de Riesgos'!$H$61="Muy Baja",'Mapa de Riesgos'!$L$61="Menor"),CONCATENATE("R",'Mapa de Riesgos'!$A$61),"")</f>
        <v/>
      </c>
      <c r="Q39" s="106" t="str">
        <f>+IF(AND('Mapa de Riesgos'!$H$99="Muy Baja",'Mapa de Riesgos'!$L$99="Menor"),CONCATENATE("R",'Mapa de Riesgos'!$A$99),"")</f>
        <v/>
      </c>
      <c r="R39" s="106" t="str">
        <f>+IF(AND('Mapa de Riesgos'!$H$147="Muy Baja",'Mapa de Riesgos'!$L$147="Menor"),CONCATENATE("R",'Mapa de Riesgos'!$A$147),"")</f>
        <v/>
      </c>
      <c r="S39" s="106" t="str">
        <f>+IF(AND('Mapa de Riesgos'!$H$195="Muy Baja",'Mapa de Riesgos'!$L$195="Menor"),CONCATENATE("R",'Mapa de Riesgos'!$A$195),"")</f>
        <v/>
      </c>
      <c r="T39" s="118" t="str">
        <f>+IF(AND('Mapa de Riesgos'!$H$13="Muy Baja",'Mapa de Riesgos'!$L$13="Moderado"),CONCATENATE("R",'Mapa de Riesgos'!$A$13),"")</f>
        <v/>
      </c>
      <c r="U39" s="105" t="str">
        <f>+IF(AND('Mapa de Riesgos'!$H$61="Muy Baja",'Mapa de Riesgos'!$L$61="Moderado"),CONCATENATE("R",'Mapa de Riesgos'!$A$61),"")</f>
        <v/>
      </c>
      <c r="V39" s="105" t="str">
        <f>+IF(AND('Mapa de Riesgos'!$H$99="Muy Baja",'Mapa de Riesgos'!$L$99="Moderado"),CONCATENATE("R",'Mapa de Riesgos'!$A$99),"")</f>
        <v/>
      </c>
      <c r="W39" s="105" t="str">
        <f>+IF(AND('Mapa de Riesgos'!$H$147="Muy Baja",'Mapa de Riesgos'!$L$147="Moderado"),CONCATENATE("R",'Mapa de Riesgos'!$A$147),"")</f>
        <v/>
      </c>
      <c r="X39" s="105" t="str">
        <f>+IF(AND('Mapa de Riesgos'!$H$195="Muy Baja",'Mapa de Riesgos'!$L$195="Moderado"),CONCATENATE("R",'Mapa de Riesgos'!$A$195),"")</f>
        <v/>
      </c>
      <c r="Y39" s="110" t="str">
        <f>+IF(AND('Mapa de Riesgos'!$H$13="Muy Baja",'Mapa de Riesgos'!$L$13="Mayor"),CONCATENATE("R",'Mapa de Riesgos'!$A$13),"")</f>
        <v/>
      </c>
      <c r="Z39" s="103" t="str">
        <f>+IF(AND('Mapa de Riesgos'!$H$61="Muy Baja",'Mapa de Riesgos'!$L$61="Mayor"),CONCATENATE("R",'Mapa de Riesgos'!$A$61),"")</f>
        <v/>
      </c>
      <c r="AA39" s="103" t="str">
        <f>+IF(AND('Mapa de Riesgos'!$H$99="Muy Baja",'Mapa de Riesgos'!$L$99="Mayor"),CONCATENATE("R",'Mapa de Riesgos'!$A$99),"")</f>
        <v/>
      </c>
      <c r="AB39" s="103" t="str">
        <f>+IF(AND('Mapa de Riesgos'!$H$147="Muy Baja",'Mapa de Riesgos'!$L$147="Mayor"),CONCATENATE("R",'Mapa de Riesgos'!$A$147),"")</f>
        <v/>
      </c>
      <c r="AC39" s="103" t="str">
        <f>+IF(AND('Mapa de Riesgos'!$H$195="Muy Baja",'Mapa de Riesgos'!$L$195="Mayor"),CONCATENATE("R",'Mapa de Riesgos'!$A$195),"")</f>
        <v/>
      </c>
      <c r="AD39" s="134" t="str">
        <f>+IF(AND('Mapa de Riesgos'!$H$13="Muy Baja",'Mapa de Riesgos'!$L$13="Catastrófico"),CONCATENATE("R",'Mapa de Riesgos'!$A$13),"")</f>
        <v/>
      </c>
      <c r="AE39" s="104" t="str">
        <f>+IF(AND('Mapa de Riesgos'!$H$61="Muy Baja",'Mapa de Riesgos'!$L$61="Catastrófico"),CONCATENATE("R",'Mapa de Riesgos'!$A$61),"")</f>
        <v/>
      </c>
      <c r="AF39" s="104" t="str">
        <f>+IF(AND('Mapa de Riesgos'!$H$99="Muy Baja",'Mapa de Riesgos'!$L$99="Catastrófico"),CONCATENATE("R",'Mapa de Riesgos'!$A$99),"")</f>
        <v/>
      </c>
      <c r="AG39" s="104" t="str">
        <f>+IF(AND('Mapa de Riesgos'!$H$147="Muy Baja",'Mapa de Riesgos'!$L$147="Catastrófico"),CONCATENATE("R",'Mapa de Riesgos'!$A$147),"")</f>
        <v/>
      </c>
      <c r="AH39" s="130" t="str">
        <f>+IF(AND('Mapa de Riesgos'!$H$195="Muy Baja",'Mapa de Riesgos'!$L$195="Catastrófico"),CONCATENATE("R",'Mapa de Riesgos'!$A$195),"")</f>
        <v/>
      </c>
      <c r="AI39" s="101"/>
      <c r="AJ39" s="39"/>
      <c r="AK39" s="39"/>
      <c r="AL39" s="39"/>
      <c r="AM39" s="39"/>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c r="BP39" s="39"/>
      <c r="BQ39" s="39"/>
      <c r="BR39" s="39"/>
      <c r="BS39" s="39"/>
      <c r="BT39" s="39"/>
      <c r="BU39" s="39"/>
      <c r="BV39" s="39"/>
      <c r="BW39" s="39"/>
      <c r="BX39" s="39"/>
    </row>
    <row r="40" spans="1:76" ht="18.75" x14ac:dyDescent="0.3">
      <c r="A40" s="39"/>
      <c r="B40" s="294"/>
      <c r="C40" s="294"/>
      <c r="D40" s="295"/>
      <c r="E40" s="298"/>
      <c r="F40" s="299"/>
      <c r="G40" s="299"/>
      <c r="H40" s="299"/>
      <c r="I40" s="299"/>
      <c r="J40" s="125" t="str">
        <f>+IF(AND('Mapa de Riesgos'!$H$19="Muy Baja",'Mapa de Riesgos'!$L$19="Leve"),CONCATENATE("R",'Mapa de Riesgos'!$A$19),"")</f>
        <v/>
      </c>
      <c r="K40" s="106" t="str">
        <f>+IF(AND('Mapa de Riesgos'!$H$67="Muy Baja",'Mapa de Riesgos'!$L$67="Leve"),CONCATENATE("R",'Mapa de Riesgos'!$A$67),"")</f>
        <v/>
      </c>
      <c r="L40" s="106" t="str">
        <f>+IF(AND('Mapa de Riesgos'!$H$105="Muy Baja",'Mapa de Riesgos'!$L$105="Leve"),CONCATENATE("R",'Mapa de Riesgos'!$A$105),"")</f>
        <v/>
      </c>
      <c r="M40" s="106" t="str">
        <f>+IF(AND('Mapa de Riesgos'!$H$153="Muy Baja",'Mapa de Riesgos'!$L$153="Leve"),CONCATENATE("R",'Mapa de Riesgos'!$A$153),"")</f>
        <v/>
      </c>
      <c r="N40" s="106" t="str">
        <f>+IF(AND('Mapa de Riesgos'!$H$201="Muy Baja",'Mapa de Riesgos'!$L$201="Leve"),CONCATENATE("R",'Mapa de Riesgos'!$A$201),"")</f>
        <v/>
      </c>
      <c r="O40" s="125" t="str">
        <f>+IF(AND('Mapa de Riesgos'!$H$19="Muy Baja",'Mapa de Riesgos'!$L$19="Menor"),CONCATENATE("R",'Mapa de Riesgos'!$A$19),"")</f>
        <v/>
      </c>
      <c r="P40" s="106" t="str">
        <f>+IF(AND('Mapa de Riesgos'!$H$67="Muy Baja",'Mapa de Riesgos'!$L$67="Menor"),CONCATENATE("R",'Mapa de Riesgos'!$A$67),"")</f>
        <v/>
      </c>
      <c r="Q40" s="106" t="str">
        <f>+IF(AND('Mapa de Riesgos'!$H$105="Muy Baja",'Mapa de Riesgos'!$L$105="Menor"),CONCATENATE("R",'Mapa de Riesgos'!$A$105),"")</f>
        <v/>
      </c>
      <c r="R40" s="106" t="str">
        <f>+IF(AND('Mapa de Riesgos'!$H$153="Muy Baja",'Mapa de Riesgos'!$L$153="Menor"),CONCATENATE("R",'Mapa de Riesgos'!$A$153),"")</f>
        <v/>
      </c>
      <c r="S40" s="106" t="str">
        <f>+IF(AND('Mapa de Riesgos'!$H$201="Muy Baja",'Mapa de Riesgos'!$L$201="Menor"),CONCATENATE("R",'Mapa de Riesgos'!$A$201),"")</f>
        <v/>
      </c>
      <c r="T40" s="118" t="str">
        <f>+IF(AND('Mapa de Riesgos'!$H$19="Muy Baja",'Mapa de Riesgos'!$L$19="Moderado"),CONCATENATE("R",'Mapa de Riesgos'!$A$19),"")</f>
        <v/>
      </c>
      <c r="U40" s="105" t="str">
        <f>+IF(AND('Mapa de Riesgos'!$H$67="Muy Baja",'Mapa de Riesgos'!$L$67="Moderado"),CONCATENATE("R",'Mapa de Riesgos'!$A$67),"")</f>
        <v/>
      </c>
      <c r="V40" s="105" t="str">
        <f>+IF(AND('Mapa de Riesgos'!$H$105="Muy Baja",'Mapa de Riesgos'!$L$105="Moderado"),CONCATENATE("R",'Mapa de Riesgos'!$A$105),"")</f>
        <v/>
      </c>
      <c r="W40" s="105" t="str">
        <f>+IF(AND('Mapa de Riesgos'!$H$153="Muy Baja",'Mapa de Riesgos'!$L$153="Moderado"),CONCATENATE("R",'Mapa de Riesgos'!$A$153),"")</f>
        <v/>
      </c>
      <c r="X40" s="105" t="str">
        <f>+IF(AND('Mapa de Riesgos'!$H$201="Muy Baja",'Mapa de Riesgos'!$L$201="Moderado"),CONCATENATE("R",'Mapa de Riesgos'!$A$201),"")</f>
        <v/>
      </c>
      <c r="Y40" s="110" t="str">
        <f>+IF(AND('Mapa de Riesgos'!$H$19="Muy Baja",'Mapa de Riesgos'!$L$19="Mayor"),CONCATENATE("R",'Mapa de Riesgos'!$A$19),"")</f>
        <v/>
      </c>
      <c r="Z40" s="103" t="str">
        <f>+IF(AND('Mapa de Riesgos'!$H$67="Muy Baja",'Mapa de Riesgos'!$L$67="Mayor"),CONCATENATE("R",'Mapa de Riesgos'!$A$67),"")</f>
        <v/>
      </c>
      <c r="AA40" s="103" t="str">
        <f>+IF(AND('Mapa de Riesgos'!$H$105="Muy Baja",'Mapa de Riesgos'!$L$105="Mayor"),CONCATENATE("R",'Mapa de Riesgos'!$A$105),"")</f>
        <v/>
      </c>
      <c r="AB40" s="103" t="str">
        <f>+IF(AND('Mapa de Riesgos'!$H$153="Muy Baja",'Mapa de Riesgos'!$L$153="Mayor"),CONCATENATE("R",'Mapa de Riesgos'!$A$153),"")</f>
        <v/>
      </c>
      <c r="AC40" s="103" t="str">
        <f>+IF(AND('Mapa de Riesgos'!$H$201="Muy Baja",'Mapa de Riesgos'!$L$201="Mayor"),CONCATENATE("R",'Mapa de Riesgos'!$A$201),"")</f>
        <v/>
      </c>
      <c r="AD40" s="134" t="str">
        <f>+IF(AND('Mapa de Riesgos'!$H$19="Muy Baja",'Mapa de Riesgos'!$L$19="Catastrófico"),CONCATENATE("R",'Mapa de Riesgos'!$A$19),"")</f>
        <v/>
      </c>
      <c r="AE40" s="104" t="str">
        <f>+IF(AND('Mapa de Riesgos'!$H$67="Muy Baja",'Mapa de Riesgos'!$L$67="Catastrófico"),CONCATENATE("R",'Mapa de Riesgos'!$A$67),"")</f>
        <v/>
      </c>
      <c r="AF40" s="104" t="str">
        <f>+IF(AND('Mapa de Riesgos'!$H$105="Muy Baja",'Mapa de Riesgos'!$L$105="Catastrófico"),CONCATENATE("R",'Mapa de Riesgos'!$A$105),"")</f>
        <v/>
      </c>
      <c r="AG40" s="104" t="str">
        <f>+IF(AND('Mapa de Riesgos'!$H$153="Muy Baja",'Mapa de Riesgos'!$L$153="Catastrófico"),CONCATENATE("R",'Mapa de Riesgos'!$A$153),"")</f>
        <v/>
      </c>
      <c r="AH40" s="130" t="str">
        <f>+IF(AND('Mapa de Riesgos'!$H$201="Muy Baja",'Mapa de Riesgos'!$L$201="Catastrófico"),CONCATENATE("R",'Mapa de Riesgos'!$A$201),"")</f>
        <v/>
      </c>
      <c r="AI40" s="101"/>
      <c r="AJ40" s="39"/>
      <c r="AK40" s="39"/>
      <c r="AL40" s="39"/>
      <c r="AM40" s="39"/>
      <c r="AN40" s="39"/>
      <c r="AO40" s="39"/>
      <c r="AP40" s="39"/>
      <c r="AQ40" s="39"/>
      <c r="AR40" s="39"/>
      <c r="AS40" s="39"/>
      <c r="AT40" s="39"/>
      <c r="AU40" s="39"/>
      <c r="AV40" s="39"/>
      <c r="AW40" s="39"/>
      <c r="AX40" s="39"/>
      <c r="AY40" s="39"/>
      <c r="AZ40" s="39"/>
      <c r="BA40" s="39"/>
      <c r="BB40" s="39"/>
      <c r="BC40" s="39"/>
      <c r="BD40" s="39"/>
      <c r="BE40" s="39"/>
      <c r="BF40" s="39"/>
      <c r="BG40" s="39"/>
      <c r="BH40" s="39"/>
      <c r="BI40" s="39"/>
      <c r="BJ40" s="39"/>
      <c r="BK40" s="39"/>
      <c r="BL40" s="39"/>
      <c r="BM40" s="39"/>
      <c r="BN40" s="39"/>
      <c r="BO40" s="39"/>
      <c r="BP40" s="39"/>
      <c r="BQ40" s="39"/>
      <c r="BR40" s="39"/>
      <c r="BS40" s="39"/>
      <c r="BT40" s="39"/>
      <c r="BU40" s="39"/>
      <c r="BV40" s="39"/>
      <c r="BW40" s="39"/>
      <c r="BX40" s="39"/>
    </row>
    <row r="41" spans="1:76" ht="18.75" x14ac:dyDescent="0.3">
      <c r="A41" s="39"/>
      <c r="B41" s="294"/>
      <c r="C41" s="294"/>
      <c r="D41" s="295"/>
      <c r="E41" s="298"/>
      <c r="F41" s="299"/>
      <c r="G41" s="299"/>
      <c r="H41" s="299"/>
      <c r="I41" s="299"/>
      <c r="J41" s="125" t="str">
        <f>+IF(AND('Mapa de Riesgos'!$H$25="Muy Baja",'Mapa de Riesgos'!$L$25="Leve"),CONCATENATE("R",'Mapa de Riesgos'!$A$25),"")</f>
        <v/>
      </c>
      <c r="K41" s="106" t="str">
        <f>+IF(AND('Mapa de Riesgos'!$H$73="Muy Baja",'Mapa de Riesgos'!$L$73="Leve"),CONCATENATE("R",'Mapa de Riesgos'!$A$73),"")</f>
        <v/>
      </c>
      <c r="L41" s="106" t="str">
        <f>+IF(AND('Mapa de Riesgos'!$H$111="Muy Baja",'Mapa de Riesgos'!$L$111="Leve"),CONCATENATE("R",'Mapa de Riesgos'!$A$111),"")</f>
        <v/>
      </c>
      <c r="M41" s="106" t="str">
        <f>+IF(AND('Mapa de Riesgos'!$H$159="Muy Baja",'Mapa de Riesgos'!$L$159="Leve"),CONCATENATE("R",'Mapa de Riesgos'!$A$159),"")</f>
        <v/>
      </c>
      <c r="N41" s="106" t="str">
        <f>+IF(AND('Mapa de Riesgos'!$H$207="Muy Baja",'Mapa de Riesgos'!$L$207="Leve"),CONCATENATE("R",'Mapa de Riesgos'!$A$207),"")</f>
        <v/>
      </c>
      <c r="O41" s="125" t="str">
        <f>+IF(AND('Mapa de Riesgos'!$H$25="Muy Baja",'Mapa de Riesgos'!$L$25="Menor"),CONCATENATE("R",'Mapa de Riesgos'!$A$25),"")</f>
        <v/>
      </c>
      <c r="P41" s="106" t="str">
        <f>+IF(AND('Mapa de Riesgos'!$H$73="Muy Baja",'Mapa de Riesgos'!$L$73="Menor"),CONCATENATE("R",'Mapa de Riesgos'!$A$73),"")</f>
        <v/>
      </c>
      <c r="Q41" s="106" t="str">
        <f>+IF(AND('Mapa de Riesgos'!$H$111="Muy Baja",'Mapa de Riesgos'!$L$111="Menor"),CONCATENATE("R",'Mapa de Riesgos'!$A$111),"")</f>
        <v/>
      </c>
      <c r="R41" s="106" t="str">
        <f>+IF(AND('Mapa de Riesgos'!$H$159="Muy Baja",'Mapa de Riesgos'!$L$159="Menor"),CONCATENATE("R",'Mapa de Riesgos'!$A$159),"")</f>
        <v/>
      </c>
      <c r="S41" s="106" t="str">
        <f>+IF(AND('Mapa de Riesgos'!$H$207="Muy Baja",'Mapa de Riesgos'!$L$207="Menor"),CONCATENATE("R",'Mapa de Riesgos'!$A$207),"")</f>
        <v/>
      </c>
      <c r="T41" s="118" t="str">
        <f>+IF(AND('Mapa de Riesgos'!$H$25="Muy Baja",'Mapa de Riesgos'!$L$25="Moderado"),CONCATENATE("R",'Mapa de Riesgos'!$A$25),"")</f>
        <v/>
      </c>
      <c r="U41" s="105" t="str">
        <f>+IF(AND('Mapa de Riesgos'!$H$73="Muy Baja",'Mapa de Riesgos'!$L$73="Moderado"),CONCATENATE("R",'Mapa de Riesgos'!$A$73),"")</f>
        <v/>
      </c>
      <c r="V41" s="105" t="str">
        <f>+IF(AND('Mapa de Riesgos'!$H$111="Muy Baja",'Mapa de Riesgos'!$L$111="Moderado"),CONCATENATE("R",'Mapa de Riesgos'!$A$111),"")</f>
        <v/>
      </c>
      <c r="W41" s="105" t="str">
        <f>+IF(AND('Mapa de Riesgos'!$H$159="Muy Baja",'Mapa de Riesgos'!$L$159="Moderado"),CONCATENATE("R",'Mapa de Riesgos'!$A$159),"")</f>
        <v/>
      </c>
      <c r="X41" s="105" t="str">
        <f>+IF(AND('Mapa de Riesgos'!$H$207="Muy Baja",'Mapa de Riesgos'!$L$207="Moderado"),CONCATENATE("R",'Mapa de Riesgos'!$A$207),"")</f>
        <v/>
      </c>
      <c r="Y41" s="110" t="str">
        <f>+IF(AND('Mapa de Riesgos'!$H$25="Muy Baja",'Mapa de Riesgos'!$L$25="Mayor"),CONCATENATE("R",'Mapa de Riesgos'!$A$25),"")</f>
        <v/>
      </c>
      <c r="Z41" s="103" t="str">
        <f>+IF(AND('Mapa de Riesgos'!$H$73="Muy Baja",'Mapa de Riesgos'!$L$73="Mayor"),CONCATENATE("R",'Mapa de Riesgos'!$A$73),"")</f>
        <v/>
      </c>
      <c r="AA41" s="103" t="str">
        <f>+IF(AND('Mapa de Riesgos'!$H$111="Muy Baja",'Mapa de Riesgos'!$L$111="Mayor"),CONCATENATE("R",'Mapa de Riesgos'!$A$111),"")</f>
        <v/>
      </c>
      <c r="AB41" s="103" t="str">
        <f>+IF(AND('Mapa de Riesgos'!$H$159="Muy Baja",'Mapa de Riesgos'!$L$159="Mayor"),CONCATENATE("R",'Mapa de Riesgos'!$A$159),"")</f>
        <v/>
      </c>
      <c r="AC41" s="103" t="str">
        <f>+IF(AND('Mapa de Riesgos'!$H$207="Muy Baja",'Mapa de Riesgos'!$L$207="Mayor"),CONCATENATE("R",'Mapa de Riesgos'!$A$207),"")</f>
        <v/>
      </c>
      <c r="AD41" s="134" t="str">
        <f>+IF(AND('Mapa de Riesgos'!$H$25="Muy Baja",'Mapa de Riesgos'!$L$25="Catastrófico"),CONCATENATE("R",'Mapa de Riesgos'!$A$25),"")</f>
        <v/>
      </c>
      <c r="AE41" s="104" t="str">
        <f>+IF(AND('Mapa de Riesgos'!$H$73="Muy Baja",'Mapa de Riesgos'!$L$73="Catastrófico"),CONCATENATE("R",'Mapa de Riesgos'!$A$73),"")</f>
        <v/>
      </c>
      <c r="AF41" s="104" t="str">
        <f>+IF(AND('Mapa de Riesgos'!$H$111="Muy Baja",'Mapa de Riesgos'!$L$111="Catastrófico"),CONCATENATE("R",'Mapa de Riesgos'!$A$111),"")</f>
        <v/>
      </c>
      <c r="AG41" s="104" t="str">
        <f>+IF(AND('Mapa de Riesgos'!$H$159="Muy Baja",'Mapa de Riesgos'!$L$159="Catastrófico"),CONCATENATE("R",'Mapa de Riesgos'!$A$159),"")</f>
        <v/>
      </c>
      <c r="AH41" s="130" t="str">
        <f>+IF(AND('Mapa de Riesgos'!$H$207="Muy Baja",'Mapa de Riesgos'!$L$207="Catastrófico"),CONCATENATE("R",'Mapa de Riesgos'!$A$207),"")</f>
        <v/>
      </c>
      <c r="AI41" s="101"/>
      <c r="AJ41" s="39"/>
      <c r="AK41" s="39"/>
      <c r="AL41" s="39"/>
      <c r="AM41" s="39"/>
      <c r="AN41" s="39"/>
      <c r="AO41" s="39"/>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c r="BQ41" s="39"/>
      <c r="BR41" s="39"/>
      <c r="BS41" s="39"/>
      <c r="BT41" s="39"/>
      <c r="BU41" s="39"/>
      <c r="BV41" s="39"/>
      <c r="BW41" s="39"/>
      <c r="BX41" s="39"/>
    </row>
    <row r="42" spans="1:76" ht="18.75" x14ac:dyDescent="0.3">
      <c r="A42" s="39"/>
      <c r="B42" s="294"/>
      <c r="C42" s="294"/>
      <c r="D42" s="295"/>
      <c r="E42" s="298"/>
      <c r="F42" s="299"/>
      <c r="G42" s="299"/>
      <c r="H42" s="299"/>
      <c r="I42" s="299"/>
      <c r="J42" s="125" t="str">
        <f>+IF(AND('Mapa de Riesgos'!$H$31="Muy Baja",'Mapa de Riesgos'!$L$31="Leve"),CONCATENATE("R",'Mapa de Riesgos'!$A$31),"")</f>
        <v/>
      </c>
      <c r="K42" s="106" t="str">
        <f>+IF(AND('Mapa de Riesgos'!$H$75="Muy Baja",'Mapa de Riesgos'!$L$75="Leve"),CONCATENATE("R",'Mapa de Riesgos'!$A$75),"")</f>
        <v/>
      </c>
      <c r="L42" s="106" t="str">
        <f>+IF(AND('Mapa de Riesgos'!$H$117="Muy Baja",'Mapa de Riesgos'!$L$117="Leve"),CONCATENATE("R",'Mapa de Riesgos'!$A$117),"")</f>
        <v/>
      </c>
      <c r="M42" s="106" t="str">
        <f>+IF(AND('Mapa de Riesgos'!$H$165="Muy Baja",'Mapa de Riesgos'!$L$165="Leve"),CONCATENATE("R",'Mapa de Riesgos'!$A$165),"")</f>
        <v/>
      </c>
      <c r="N42" s="106" t="str">
        <f>+IF(AND('Mapa de Riesgos'!$H$213="Muy Baja",'Mapa de Riesgos'!$L$213="Leve"),CONCATENATE("R",'Mapa de Riesgos'!$A$213),"")</f>
        <v/>
      </c>
      <c r="O42" s="125" t="str">
        <f>+IF(AND('Mapa de Riesgos'!$H$31="Muy Baja",'Mapa de Riesgos'!$L$31="Menor"),CONCATENATE("R",'Mapa de Riesgos'!$A$31),"")</f>
        <v/>
      </c>
      <c r="P42" s="106" t="str">
        <f>+IF(AND('Mapa de Riesgos'!$H$75="Muy Baja",'Mapa de Riesgos'!$L$75="Menor"),CONCATENATE("R",'Mapa de Riesgos'!$A$75),"")</f>
        <v/>
      </c>
      <c r="Q42" s="106" t="str">
        <f>+IF(AND('Mapa de Riesgos'!$H$117="Muy Baja",'Mapa de Riesgos'!$L$117="Menor"),CONCATENATE("R",'Mapa de Riesgos'!$A$117),"")</f>
        <v/>
      </c>
      <c r="R42" s="106" t="str">
        <f>+IF(AND('Mapa de Riesgos'!$H$165="Muy Baja",'Mapa de Riesgos'!$L$165="Menor"),CONCATENATE("R",'Mapa de Riesgos'!$A$165),"")</f>
        <v/>
      </c>
      <c r="S42" s="106" t="str">
        <f>+IF(AND('Mapa de Riesgos'!$H$213="Muy Baja",'Mapa de Riesgos'!$L$213="Menor"),CONCATENATE("R",'Mapa de Riesgos'!$A$213),"")</f>
        <v/>
      </c>
      <c r="T42" s="118" t="str">
        <f>+IF(AND('Mapa de Riesgos'!$H$31="Muy Baja",'Mapa de Riesgos'!$L$31="Moderado"),CONCATENATE("R",'Mapa de Riesgos'!$A$31),"")</f>
        <v/>
      </c>
      <c r="U42" s="105" t="str">
        <f>+IF(AND('Mapa de Riesgos'!$H$75="Muy Baja",'Mapa de Riesgos'!$L$75="Moderado"),CONCATENATE("R",'Mapa de Riesgos'!$A$75),"")</f>
        <v/>
      </c>
      <c r="V42" s="105" t="str">
        <f>+IF(AND('Mapa de Riesgos'!$H$117="Muy Baja",'Mapa de Riesgos'!$L$117="Moderado"),CONCATENATE("R",'Mapa de Riesgos'!$A$117),"")</f>
        <v/>
      </c>
      <c r="W42" s="105" t="str">
        <f>+IF(AND('Mapa de Riesgos'!$H$165="Muy Baja",'Mapa de Riesgos'!$L$165="Moderado"),CONCATENATE("R",'Mapa de Riesgos'!$A$165),"")</f>
        <v/>
      </c>
      <c r="X42" s="105" t="str">
        <f>+IF(AND('Mapa de Riesgos'!$H$213="Muy Baja",'Mapa de Riesgos'!$L$213="Moderado"),CONCATENATE("R",'Mapa de Riesgos'!$A$213),"")</f>
        <v/>
      </c>
      <c r="Y42" s="110" t="str">
        <f>+IF(AND('Mapa de Riesgos'!$H$31="Muy Baja",'Mapa de Riesgos'!$L$31="Mayor"),CONCATENATE("R",'Mapa de Riesgos'!$A$31),"")</f>
        <v/>
      </c>
      <c r="Z42" s="103" t="str">
        <f>+IF(AND('Mapa de Riesgos'!$H$75="Muy Baja",'Mapa de Riesgos'!$L$75="Mayor"),CONCATENATE("R",'Mapa de Riesgos'!$A$75),"")</f>
        <v/>
      </c>
      <c r="AA42" s="103" t="str">
        <f>+IF(AND('Mapa de Riesgos'!$H$117="Muy Baja",'Mapa de Riesgos'!$L$117="Mayor"),CONCATENATE("R",'Mapa de Riesgos'!$A$117),"")</f>
        <v/>
      </c>
      <c r="AB42" s="103" t="str">
        <f>+IF(AND('Mapa de Riesgos'!$H$165="Muy Baja",'Mapa de Riesgos'!$L$165="Mayor"),CONCATENATE("R",'Mapa de Riesgos'!$A$165),"")</f>
        <v/>
      </c>
      <c r="AC42" s="103" t="str">
        <f>+IF(AND('Mapa de Riesgos'!$H$213="Muy Baja",'Mapa de Riesgos'!$L$213="Mayor"),CONCATENATE("R",'Mapa de Riesgos'!$A$213),"")</f>
        <v/>
      </c>
      <c r="AD42" s="134" t="str">
        <f>+IF(AND('Mapa de Riesgos'!$H$31="Muy Baja",'Mapa de Riesgos'!$L$31="Catastrófico"),CONCATENATE("R",'Mapa de Riesgos'!$A$31),"")</f>
        <v/>
      </c>
      <c r="AE42" s="104" t="str">
        <f>+IF(AND('Mapa de Riesgos'!$H$75="Muy Baja",'Mapa de Riesgos'!$L$75="Catastrófico"),CONCATENATE("R",'Mapa de Riesgos'!$A$75),"")</f>
        <v/>
      </c>
      <c r="AF42" s="104" t="str">
        <f>+IF(AND('Mapa de Riesgos'!$H$117="Muy Baja",'Mapa de Riesgos'!$L$117="Catastrófico"),CONCATENATE("R",'Mapa de Riesgos'!$A$117),"")</f>
        <v/>
      </c>
      <c r="AG42" s="104" t="str">
        <f>+IF(AND('Mapa de Riesgos'!$H$165="Muy Baja",'Mapa de Riesgos'!$L$165="Catastrófico"),CONCATENATE("R",'Mapa de Riesgos'!$A$165),"")</f>
        <v/>
      </c>
      <c r="AH42" s="130" t="str">
        <f>+IF(AND('Mapa de Riesgos'!$H$213="Muy Baja",'Mapa de Riesgos'!$L$213="Catastrófico"),CONCATENATE("R",'Mapa de Riesgos'!$A$213),"")</f>
        <v/>
      </c>
      <c r="AI42" s="101"/>
      <c r="AJ42" s="39"/>
      <c r="AK42" s="39"/>
      <c r="AL42" s="39"/>
      <c r="AM42" s="39"/>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c r="BP42" s="39"/>
      <c r="BQ42" s="39"/>
      <c r="BR42" s="39"/>
      <c r="BS42" s="39"/>
      <c r="BT42" s="39"/>
      <c r="BU42" s="39"/>
      <c r="BV42" s="39"/>
      <c r="BW42" s="39"/>
      <c r="BX42" s="39"/>
    </row>
    <row r="43" spans="1:76" ht="18.75" x14ac:dyDescent="0.3">
      <c r="A43" s="39"/>
      <c r="B43" s="294"/>
      <c r="C43" s="294"/>
      <c r="D43" s="295"/>
      <c r="E43" s="298"/>
      <c r="F43" s="299"/>
      <c r="G43" s="299"/>
      <c r="H43" s="299"/>
      <c r="I43" s="299"/>
      <c r="J43" s="125" t="str">
        <f>+IF(AND('Mapa de Riesgos'!$H$37="Muy Baja",'Mapa de Riesgos'!$L$37="Leve"),CONCATENATE("R",'Mapa de Riesgos'!$A$37),"")</f>
        <v/>
      </c>
      <c r="K43" s="106" t="str">
        <f>+IF(AND('Mapa de Riesgos'!$H$81="Muy Baja",'Mapa de Riesgos'!$L$81="Leve"),CONCATENATE("R",'Mapa de Riesgos'!$A$81),"")</f>
        <v/>
      </c>
      <c r="L43" s="106" t="str">
        <f>+IF(AND('Mapa de Riesgos'!$H$126="Muy Baja",'Mapa de Riesgos'!$L$126="Leve"),CONCATENATE("R",'Mapa de Riesgos'!$A$126),"")</f>
        <v/>
      </c>
      <c r="M43" s="106" t="str">
        <f>+IF(AND('Mapa de Riesgos'!$H$171="Muy Baja",'Mapa de Riesgos'!$L$171="Leve"),CONCATENATE("R",'Mapa de Riesgos'!$A$171),"")</f>
        <v/>
      </c>
      <c r="N43" s="106" t="str">
        <f>+IF(AND('Mapa de Riesgos'!$H$219="Muy Baja",'Mapa de Riesgos'!$L$219="Leve"),CONCATENATE("R",'Mapa de Riesgos'!$A$219),"")</f>
        <v/>
      </c>
      <c r="O43" s="125" t="str">
        <f>+IF(AND('Mapa de Riesgos'!$H$37="Muy Baja",'Mapa de Riesgos'!$L$37="Menor"),CONCATENATE("R",'Mapa de Riesgos'!$A$37),"")</f>
        <v/>
      </c>
      <c r="P43" s="106" t="str">
        <f>+IF(AND('Mapa de Riesgos'!$H$81="Muy Baja",'Mapa de Riesgos'!$L$81="Menor"),CONCATENATE("R",'Mapa de Riesgos'!$A$81),"")</f>
        <v/>
      </c>
      <c r="Q43" s="106" t="str">
        <f>+IF(AND('Mapa de Riesgos'!$H$126="Muy Baja",'Mapa de Riesgos'!$L$126="Menor"),CONCATENATE("R",'Mapa de Riesgos'!$A$126),"")</f>
        <v/>
      </c>
      <c r="R43" s="106" t="str">
        <f>+IF(AND('Mapa de Riesgos'!$H$171="Muy Baja",'Mapa de Riesgos'!$L$171="Menor"),CONCATENATE("R",'Mapa de Riesgos'!$A$171),"")</f>
        <v/>
      </c>
      <c r="S43" s="106" t="str">
        <f>+IF(AND('Mapa de Riesgos'!$H$219="Muy Baja",'Mapa de Riesgos'!$L$219="Menor"),CONCATENATE("R",'Mapa de Riesgos'!$A$219),"")</f>
        <v/>
      </c>
      <c r="T43" s="118" t="str">
        <f>+IF(AND('Mapa de Riesgos'!$H$37="Muy Baja",'Mapa de Riesgos'!$L$37="Moderado"),CONCATENATE("R",'Mapa de Riesgos'!$A$37),"")</f>
        <v/>
      </c>
      <c r="U43" s="105" t="str">
        <f>+IF(AND('Mapa de Riesgos'!$H$81="Muy Baja",'Mapa de Riesgos'!$L$81="Moderado"),CONCATENATE("R",'Mapa de Riesgos'!$A$81),"")</f>
        <v/>
      </c>
      <c r="V43" s="105" t="str">
        <f>+IF(AND('Mapa de Riesgos'!$H$126="Muy Baja",'Mapa de Riesgos'!$L$126="Moderado"),CONCATENATE("R",'Mapa de Riesgos'!$A$126),"")</f>
        <v/>
      </c>
      <c r="W43" s="105" t="str">
        <f>+IF(AND('Mapa de Riesgos'!$H$171="Muy Baja",'Mapa de Riesgos'!$L$171="Moderado"),CONCATENATE("R",'Mapa de Riesgos'!$A$171),"")</f>
        <v/>
      </c>
      <c r="X43" s="105" t="str">
        <f>+IF(AND('Mapa de Riesgos'!$H$219="Muy Baja",'Mapa de Riesgos'!$L$219="Moderado"),CONCATENATE("R",'Mapa de Riesgos'!$A$219),"")</f>
        <v/>
      </c>
      <c r="Y43" s="110" t="str">
        <f>+IF(AND('Mapa de Riesgos'!$H$37="Muy Baja",'Mapa de Riesgos'!$L$37="Mayor"),CONCATENATE("R",'Mapa de Riesgos'!$A$37),"")</f>
        <v/>
      </c>
      <c r="Z43" s="103" t="str">
        <f>+IF(AND('Mapa de Riesgos'!$H$81="Muy Baja",'Mapa de Riesgos'!$L$81="Mayor"),CONCATENATE("R",'Mapa de Riesgos'!$A$81),"")</f>
        <v/>
      </c>
      <c r="AA43" s="103" t="str">
        <f>+IF(AND('Mapa de Riesgos'!$H$126="Muy Baja",'Mapa de Riesgos'!$L$126="Mayor"),CONCATENATE("R",'Mapa de Riesgos'!$A$126),"")</f>
        <v/>
      </c>
      <c r="AB43" s="103" t="str">
        <f>+IF(AND('Mapa de Riesgos'!$H$171="Muy Baja",'Mapa de Riesgos'!$L$171="Mayor"),CONCATENATE("R",'Mapa de Riesgos'!$A$171),"")</f>
        <v/>
      </c>
      <c r="AC43" s="103" t="str">
        <f>+IF(AND('Mapa de Riesgos'!$H$219="Muy Baja",'Mapa de Riesgos'!$L$219="Mayor"),CONCATENATE("R",'Mapa de Riesgos'!$A$219),"")</f>
        <v/>
      </c>
      <c r="AD43" s="134" t="str">
        <f>+IF(AND('Mapa de Riesgos'!$H$37="Muy Baja",'Mapa de Riesgos'!$L$37="Catastrófico"),CONCATENATE("R",'Mapa de Riesgos'!$A$37),"")</f>
        <v/>
      </c>
      <c r="AE43" s="104" t="str">
        <f>+IF(AND('Mapa de Riesgos'!$H$81="Muy Baja",'Mapa de Riesgos'!$L$81="Catastrófico"),CONCATENATE("R",'Mapa de Riesgos'!$A$81),"")</f>
        <v/>
      </c>
      <c r="AF43" s="104" t="str">
        <f>+IF(AND('Mapa de Riesgos'!$H$126="Muy Baja",'Mapa de Riesgos'!$L$126="Catastrófico"),CONCATENATE("R",'Mapa de Riesgos'!$A$126),"")</f>
        <v/>
      </c>
      <c r="AG43" s="104" t="str">
        <f>+IF(AND('Mapa de Riesgos'!$H$171="Muy Baja",'Mapa de Riesgos'!$L$171="Catastrófico"),CONCATENATE("R",'Mapa de Riesgos'!$A$171),"")</f>
        <v/>
      </c>
      <c r="AH43" s="130" t="str">
        <f>+IF(AND('Mapa de Riesgos'!$H$219="Muy Baja",'Mapa de Riesgos'!$L$219="Catastrófico"),CONCATENATE("R",'Mapa de Riesgos'!$A$219),"")</f>
        <v/>
      </c>
      <c r="AI43" s="101"/>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c r="BM43" s="39"/>
      <c r="BN43" s="39"/>
      <c r="BO43" s="39"/>
      <c r="BP43" s="39"/>
      <c r="BQ43" s="39"/>
      <c r="BR43" s="39"/>
      <c r="BS43" s="39"/>
      <c r="BT43" s="39"/>
      <c r="BU43" s="39"/>
      <c r="BV43" s="39"/>
      <c r="BW43" s="39"/>
      <c r="BX43" s="39"/>
    </row>
    <row r="44" spans="1:76" ht="18.75" x14ac:dyDescent="0.3">
      <c r="A44" s="39"/>
      <c r="B44" s="294"/>
      <c r="C44" s="294"/>
      <c r="D44" s="295"/>
      <c r="E44" s="298"/>
      <c r="F44" s="299"/>
      <c r="G44" s="299"/>
      <c r="H44" s="299"/>
      <c r="I44" s="299"/>
      <c r="J44" s="125" t="str">
        <f>+IF(AND('Mapa de Riesgos'!$H$43="Muy Baja",'Mapa de Riesgos'!$L$43="Leve"),CONCATENATE("R",'Mapa de Riesgos'!$A$43),"")</f>
        <v/>
      </c>
      <c r="K44" s="106" t="str">
        <f>+IF(AND('Mapa de Riesgos'!$H$87="Muy Baja",'Mapa de Riesgos'!$L$87="Leve"),CONCATENATE("R",'Mapa de Riesgos'!$A$87),"")</f>
        <v/>
      </c>
      <c r="L44" s="106" t="str">
        <f>+IF(AND('Mapa de Riesgos'!$H$129="Muy Baja",'Mapa de Riesgos'!$L$129="Leve"),CONCATENATE("R",'Mapa de Riesgos'!$A$129),"")</f>
        <v/>
      </c>
      <c r="M44" s="106" t="str">
        <f>+IF(AND('Mapa de Riesgos'!$H$177="Muy Baja",'Mapa de Riesgos'!$L$177="Leve"),CONCATENATE("R",'Mapa de Riesgos'!$A$177),"")</f>
        <v/>
      </c>
      <c r="N44" s="106" t="str">
        <f>+IF(AND('Mapa de Riesgos'!$H$225="Muy Baja",'Mapa de Riesgos'!$L$225="Leve"),CONCATENATE("R",'Mapa de Riesgos'!$A$225),"")</f>
        <v/>
      </c>
      <c r="O44" s="125" t="str">
        <f>+IF(AND('Mapa de Riesgos'!$H$43="Muy Baja",'Mapa de Riesgos'!$L$43="Menor"),CONCATENATE("R",'Mapa de Riesgos'!$A$43),"")</f>
        <v/>
      </c>
      <c r="P44" s="106" t="str">
        <f>+IF(AND('Mapa de Riesgos'!$H$87="Muy Baja",'Mapa de Riesgos'!$L$87="Menor"),CONCATENATE("R",'Mapa de Riesgos'!$A$87),"")</f>
        <v/>
      </c>
      <c r="Q44" s="106" t="str">
        <f>+IF(AND('Mapa de Riesgos'!$H$129="Muy Baja",'Mapa de Riesgos'!$L$129="Menor"),CONCATENATE("R",'Mapa de Riesgos'!$A$129),"")</f>
        <v/>
      </c>
      <c r="R44" s="106" t="str">
        <f>+IF(AND('Mapa de Riesgos'!$H$177="Muy Baja",'Mapa de Riesgos'!$L$177="Menor"),CONCATENATE("R",'Mapa de Riesgos'!$A$177),"")</f>
        <v/>
      </c>
      <c r="S44" s="106" t="str">
        <f>+IF(AND('Mapa de Riesgos'!$H$225="Muy Baja",'Mapa de Riesgos'!$L$225="Menor"),CONCATENATE("R",'Mapa de Riesgos'!$A$225),"")</f>
        <v/>
      </c>
      <c r="T44" s="118" t="str">
        <f>+IF(AND('Mapa de Riesgos'!$H$43="Muy Baja",'Mapa de Riesgos'!$L$43="Moderado"),CONCATENATE("R",'Mapa de Riesgos'!$A$43),"")</f>
        <v/>
      </c>
      <c r="U44" s="105" t="str">
        <f>+IF(AND('Mapa de Riesgos'!$H$87="Muy Baja",'Mapa de Riesgos'!$L$87="Moderado"),CONCATENATE("R",'Mapa de Riesgos'!$A$87),"")</f>
        <v/>
      </c>
      <c r="V44" s="105" t="str">
        <f>+IF(AND('Mapa de Riesgos'!$H$129="Muy Baja",'Mapa de Riesgos'!$L$129="Moderado"),CONCATENATE("R",'Mapa de Riesgos'!$A$129),"")</f>
        <v/>
      </c>
      <c r="W44" s="105" t="str">
        <f>+IF(AND('Mapa de Riesgos'!$H$177="Muy Baja",'Mapa de Riesgos'!$L$177="Moderado"),CONCATENATE("R",'Mapa de Riesgos'!$A$177),"")</f>
        <v/>
      </c>
      <c r="X44" s="105" t="str">
        <f>+IF(AND('Mapa de Riesgos'!$H$225="Muy Baja",'Mapa de Riesgos'!$L$225="Moderado"),CONCATENATE("R",'Mapa de Riesgos'!$A$225),"")</f>
        <v/>
      </c>
      <c r="Y44" s="110" t="str">
        <f>+IF(AND('Mapa de Riesgos'!$H$43="Muy Baja",'Mapa de Riesgos'!$L$43="Mayor"),CONCATENATE("R",'Mapa de Riesgos'!$A$43),"")</f>
        <v/>
      </c>
      <c r="Z44" s="103" t="str">
        <f>+IF(AND('Mapa de Riesgos'!$H$87="Muy Baja",'Mapa de Riesgos'!$L$87="Mayor"),CONCATENATE("R",'Mapa de Riesgos'!$A$87),"")</f>
        <v/>
      </c>
      <c r="AA44" s="103" t="str">
        <f>+IF(AND('Mapa de Riesgos'!$H$129="Muy Baja",'Mapa de Riesgos'!$L$129="Mayor"),CONCATENATE("R",'Mapa de Riesgos'!$A$129),"")</f>
        <v/>
      </c>
      <c r="AB44" s="103" t="str">
        <f>+IF(AND('Mapa de Riesgos'!$H$177="Muy Baja",'Mapa de Riesgos'!$L$177="Mayor"),CONCATENATE("R",'Mapa de Riesgos'!$A$177),"")</f>
        <v/>
      </c>
      <c r="AC44" s="103" t="str">
        <f>+IF(AND('Mapa de Riesgos'!$H$225="Muy Baja",'Mapa de Riesgos'!$L$225="Mayor"),CONCATENATE("R",'Mapa de Riesgos'!$A$225),"")</f>
        <v/>
      </c>
      <c r="AD44" s="134" t="str">
        <f>+IF(AND('Mapa de Riesgos'!$H$43="Muy Baja",'Mapa de Riesgos'!$L$43="Catastrófico"),CONCATENATE("R",'Mapa de Riesgos'!$A$43),"")</f>
        <v/>
      </c>
      <c r="AE44" s="104" t="str">
        <f>+IF(AND('Mapa de Riesgos'!$H$87="Muy Baja",'Mapa de Riesgos'!$L$87="Catastrófico"),CONCATENATE("R",'Mapa de Riesgos'!$A$87),"")</f>
        <v/>
      </c>
      <c r="AF44" s="104" t="str">
        <f>+IF(AND('Mapa de Riesgos'!$H$129="Muy Baja",'Mapa de Riesgos'!$L$129="Catastrófico"),CONCATENATE("R",'Mapa de Riesgos'!$A$129),"")</f>
        <v/>
      </c>
      <c r="AG44" s="104" t="str">
        <f>+IF(AND('Mapa de Riesgos'!$H$177="Muy Baja",'Mapa de Riesgos'!$L$177="Catastrófico"),CONCATENATE("R",'Mapa de Riesgos'!$A$177),"")</f>
        <v/>
      </c>
      <c r="AH44" s="130" t="str">
        <f>+IF(AND('Mapa de Riesgos'!$H$225="Muy Baja",'Mapa de Riesgos'!$L$225="Catastrófico"),CONCATENATE("R",'Mapa de Riesgos'!$A$225),"")</f>
        <v/>
      </c>
      <c r="AI44" s="101"/>
      <c r="AJ44" s="39"/>
      <c r="AK44" s="39"/>
      <c r="AL44" s="39"/>
      <c r="AM44" s="39"/>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c r="BQ44" s="39"/>
      <c r="BR44" s="39"/>
      <c r="BS44" s="39"/>
      <c r="BT44" s="39"/>
      <c r="BU44" s="39"/>
      <c r="BV44" s="39"/>
      <c r="BW44" s="39"/>
      <c r="BX44" s="39"/>
    </row>
    <row r="45" spans="1:76" ht="19.5" thickBot="1" x14ac:dyDescent="0.35">
      <c r="A45" s="39"/>
      <c r="B45" s="294"/>
      <c r="C45" s="294"/>
      <c r="D45" s="295"/>
      <c r="E45" s="300"/>
      <c r="F45" s="301"/>
      <c r="G45" s="301"/>
      <c r="H45" s="301"/>
      <c r="I45" s="301"/>
      <c r="J45" s="126" t="str">
        <f>+IF(AND('Mapa de Riesgos'!$H$49="Muy Baja",'Mapa de Riesgos'!$L$49="Leve"),CONCATENATE("R",'Mapa de Riesgos'!$A$49),"")</f>
        <v/>
      </c>
      <c r="K45" s="127" t="e">
        <f>+IF(AND('Mapa de Riesgos'!#REF!="Muy Baja",'Mapa de Riesgos'!#REF!="Leve"),CONCATENATE("R",'Mapa de Riesgos'!#REF!),"")</f>
        <v>#REF!</v>
      </c>
      <c r="L45" s="127" t="str">
        <f>+IF(AND('Mapa de Riesgos'!$H$135="Muy Baja",'Mapa de Riesgos'!$L$135="Leve"),CONCATENATE("R",'Mapa de Riesgos'!$A$135),"")</f>
        <v/>
      </c>
      <c r="M45" s="127" t="str">
        <f>+IF(AND('Mapa de Riesgos'!$H$183="Muy Baja",'Mapa de Riesgos'!$L$183="Leve"),CONCATENATE("R",'Mapa de Riesgos'!$A$183),"")</f>
        <v/>
      </c>
      <c r="N45" s="127" t="str">
        <f>+IF(AND('Mapa de Riesgos'!$H$231="Muy Baja",'Mapa de Riesgos'!$L$231="Leve"),CONCATENATE("R",'Mapa de Riesgos'!$A$231),"")</f>
        <v/>
      </c>
      <c r="O45" s="126" t="str">
        <f>+IF(AND('Mapa de Riesgos'!$H$49="Muy Baja",'Mapa de Riesgos'!$L$49="Menor"),CONCATENATE("R",'Mapa de Riesgos'!$A$49),"")</f>
        <v/>
      </c>
      <c r="P45" s="127" t="e">
        <f>+IF(AND('Mapa de Riesgos'!#REF!="Muy Baja",'Mapa de Riesgos'!#REF!="Menor"),CONCATENATE("R",'Mapa de Riesgos'!#REF!),"")</f>
        <v>#REF!</v>
      </c>
      <c r="Q45" s="127" t="str">
        <f>+IF(AND('Mapa de Riesgos'!$H$135="Muy Baja",'Mapa de Riesgos'!$L$135="Menor"),CONCATENATE("R",'Mapa de Riesgos'!$A$135),"")</f>
        <v/>
      </c>
      <c r="R45" s="127" t="str">
        <f>+IF(AND('Mapa de Riesgos'!$H$183="Muy Baja",'Mapa de Riesgos'!$L$183="Menor"),CONCATENATE("R",'Mapa de Riesgos'!$A$183),"")</f>
        <v/>
      </c>
      <c r="S45" s="127" t="str">
        <f>+IF(AND('Mapa de Riesgos'!$H$231="Muy Baja",'Mapa de Riesgos'!$L$231="Menor"),CONCATENATE("R",'Mapa de Riesgos'!$A$231),"")</f>
        <v/>
      </c>
      <c r="T45" s="120" t="str">
        <f>+IF(AND('Mapa de Riesgos'!$H$49="Muy Baja",'Mapa de Riesgos'!$L$49="Moderado"),CONCATENATE("R",'Mapa de Riesgos'!$A$49),"")</f>
        <v/>
      </c>
      <c r="U45" s="121" t="e">
        <f>+IF(AND('Mapa de Riesgos'!#REF!="Muy Baja",'Mapa de Riesgos'!#REF!="Moderado"),CONCATENATE("R",'Mapa de Riesgos'!#REF!),"")</f>
        <v>#REF!</v>
      </c>
      <c r="V45" s="121" t="str">
        <f>+IF(AND('Mapa de Riesgos'!$H$135="Muy Baja",'Mapa de Riesgos'!$L$135="Moderado"),CONCATENATE("R",'Mapa de Riesgos'!$A$135),"")</f>
        <v/>
      </c>
      <c r="W45" s="121" t="str">
        <f>+IF(AND('Mapa de Riesgos'!$H$183="Muy Baja",'Mapa de Riesgos'!$L$183="Moderado"),CONCATENATE("R",'Mapa de Riesgos'!$A$183),"")</f>
        <v/>
      </c>
      <c r="X45" s="121" t="str">
        <f>+IF(AND('Mapa de Riesgos'!$H$231="Muy Baja",'Mapa de Riesgos'!$L$231="Moderado"),CONCATENATE("R",'Mapa de Riesgos'!$A$231),"")</f>
        <v/>
      </c>
      <c r="Y45" s="112" t="str">
        <f>+IF(AND('Mapa de Riesgos'!$H$49="Muy Baja",'Mapa de Riesgos'!$L$49="Mayor"),CONCATENATE("R",'Mapa de Riesgos'!$A$49),"")</f>
        <v/>
      </c>
      <c r="Z45" s="113" t="e">
        <f>+IF(AND('Mapa de Riesgos'!#REF!="Muy Baja",'Mapa de Riesgos'!#REF!="Mayor"),CONCATENATE("R",'Mapa de Riesgos'!#REF!),"")</f>
        <v>#REF!</v>
      </c>
      <c r="AA45" s="113" t="str">
        <f>+IF(AND('Mapa de Riesgos'!$H$135="Muy Baja",'Mapa de Riesgos'!$L$135="Mayor"),CONCATENATE("R",'Mapa de Riesgos'!$A$135),"")</f>
        <v/>
      </c>
      <c r="AB45" s="113" t="str">
        <f>+IF(AND('Mapa de Riesgos'!$H$183="Muy Baja",'Mapa de Riesgos'!$L$183="Mayor"),CONCATENATE("R",'Mapa de Riesgos'!$A$183),"")</f>
        <v/>
      </c>
      <c r="AC45" s="113" t="str">
        <f>+IF(AND('Mapa de Riesgos'!$H$231="Muy Baja",'Mapa de Riesgos'!$L$231="Mayor"),CONCATENATE("R",'Mapa de Riesgos'!$A$231),"")</f>
        <v/>
      </c>
      <c r="AD45" s="135" t="str">
        <f>+IF(AND('Mapa de Riesgos'!$H$49="Muy Baja",'Mapa de Riesgos'!$L$49="Catastrófico"),CONCATENATE("R",'Mapa de Riesgos'!$A$49),"")</f>
        <v/>
      </c>
      <c r="AE45" s="131" t="e">
        <f>+IF(AND('Mapa de Riesgos'!#REF!="Muy Baja",'Mapa de Riesgos'!#REF!="Catastrófico"),CONCATENATE("R",'Mapa de Riesgos'!#REF!),"")</f>
        <v>#REF!</v>
      </c>
      <c r="AF45" s="131" t="str">
        <f>+IF(AND('Mapa de Riesgos'!$H$135="Muy Baja",'Mapa de Riesgos'!$L$135="Catastrófico"),CONCATENATE("R",'Mapa de Riesgos'!$A$135),"")</f>
        <v/>
      </c>
      <c r="AG45" s="131" t="str">
        <f>+IF(AND('Mapa de Riesgos'!$H$183="Muy Baja",'Mapa de Riesgos'!$L$183="Catastrófico"),CONCATENATE("R",'Mapa de Riesgos'!$A$183),"")</f>
        <v/>
      </c>
      <c r="AH45" s="132" t="str">
        <f>+IF(AND('Mapa de Riesgos'!$H$231="Muy Baja",'Mapa de Riesgos'!$L$231="Catastrófico"),CONCATENATE("R",'Mapa de Riesgos'!$A$231),"")</f>
        <v/>
      </c>
      <c r="AI45" s="101"/>
      <c r="AJ45" s="39"/>
      <c r="AK45" s="39"/>
      <c r="AL45" s="39"/>
      <c r="AM45" s="39"/>
      <c r="AN45" s="39"/>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c r="BP45" s="39"/>
      <c r="BQ45" s="39"/>
      <c r="BR45" s="39"/>
      <c r="BS45" s="39"/>
      <c r="BT45" s="39"/>
      <c r="BU45" s="39"/>
      <c r="BV45" s="39"/>
      <c r="BW45" s="39"/>
      <c r="BX45" s="39"/>
    </row>
    <row r="46" spans="1:76" ht="153" customHeight="1" thickBot="1" x14ac:dyDescent="0.3">
      <c r="A46" s="39"/>
      <c r="B46" s="39"/>
      <c r="C46" s="39"/>
      <c r="D46" s="39"/>
      <c r="E46" s="39"/>
      <c r="F46" s="39"/>
      <c r="G46" s="39"/>
      <c r="H46" s="39"/>
      <c r="I46" s="39"/>
      <c r="J46" s="289" t="s">
        <v>85</v>
      </c>
      <c r="K46" s="290"/>
      <c r="L46" s="290"/>
      <c r="M46" s="290"/>
      <c r="N46" s="291"/>
      <c r="O46" s="289" t="s">
        <v>86</v>
      </c>
      <c r="P46" s="290"/>
      <c r="Q46" s="290"/>
      <c r="R46" s="290"/>
      <c r="S46" s="291"/>
      <c r="T46" s="289" t="s">
        <v>87</v>
      </c>
      <c r="U46" s="290"/>
      <c r="V46" s="290"/>
      <c r="W46" s="290"/>
      <c r="X46" s="291"/>
      <c r="Y46" s="289" t="s">
        <v>88</v>
      </c>
      <c r="Z46" s="290"/>
      <c r="AA46" s="290"/>
      <c r="AB46" s="290"/>
      <c r="AC46" s="291"/>
      <c r="AD46" s="289" t="s">
        <v>89</v>
      </c>
      <c r="AE46" s="290"/>
      <c r="AF46" s="290"/>
      <c r="AG46" s="290"/>
      <c r="AH46" s="291"/>
      <c r="AI46" s="102"/>
      <c r="AJ46" s="39"/>
      <c r="AK46" s="39"/>
      <c r="AL46" s="39"/>
      <c r="AM46" s="39"/>
      <c r="AN46" s="39"/>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c r="BP46" s="39"/>
      <c r="BQ46" s="39"/>
      <c r="BR46" s="39"/>
      <c r="BS46" s="39"/>
      <c r="BT46" s="39"/>
      <c r="BU46" s="39"/>
      <c r="BV46" s="39"/>
      <c r="BW46" s="39"/>
      <c r="BX46" s="39"/>
    </row>
    <row r="47" spans="1:76" x14ac:dyDescent="0.25">
      <c r="A47" s="39"/>
      <c r="B47" s="39"/>
      <c r="C47" s="39"/>
      <c r="D47" s="39"/>
      <c r="E47" s="39"/>
      <c r="F47" s="39"/>
      <c r="G47" s="39"/>
      <c r="H47" s="39"/>
      <c r="I47" s="39"/>
      <c r="J47" s="39"/>
      <c r="K47" s="39"/>
      <c r="L47" s="39"/>
      <c r="M47" s="39"/>
      <c r="N47" s="39"/>
      <c r="O47" s="39"/>
      <c r="P47" s="39"/>
      <c r="Q47" s="39"/>
      <c r="R47" s="39"/>
      <c r="S47" s="39"/>
      <c r="T47" s="39"/>
      <c r="U47" s="39"/>
      <c r="V47" s="39"/>
      <c r="W47" s="39"/>
      <c r="X47" s="39"/>
      <c r="Y47" s="39"/>
      <c r="Z47" s="39"/>
      <c r="AA47" s="39"/>
      <c r="AB47" s="39"/>
      <c r="AC47" s="39"/>
      <c r="AD47" s="39"/>
      <c r="AE47" s="39"/>
      <c r="AF47" s="39"/>
      <c r="AG47" s="39"/>
      <c r="AH47" s="39"/>
      <c r="AJ47" s="39"/>
      <c r="AK47" s="39"/>
      <c r="AL47" s="39"/>
      <c r="AM47" s="39"/>
      <c r="AN47" s="39"/>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c r="BP47" s="39"/>
      <c r="BQ47" s="39"/>
      <c r="BR47" s="39"/>
      <c r="BS47" s="39"/>
      <c r="BT47" s="39"/>
      <c r="BU47" s="39"/>
      <c r="BV47" s="39"/>
      <c r="BW47" s="39"/>
      <c r="BX47" s="39"/>
    </row>
    <row r="48" spans="1:76" x14ac:dyDescent="0.25">
      <c r="A48" s="39"/>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c r="BT48" s="39"/>
      <c r="BU48" s="39"/>
      <c r="BV48" s="39"/>
      <c r="BW48" s="39"/>
      <c r="BX48" s="39"/>
    </row>
    <row r="49" spans="1:76" x14ac:dyDescent="0.25">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39"/>
      <c r="BS49" s="39"/>
      <c r="BT49" s="39"/>
      <c r="BU49" s="39"/>
      <c r="BV49" s="39"/>
      <c r="BW49" s="39"/>
      <c r="BX49" s="39"/>
    </row>
    <row r="50" spans="1:76" x14ac:dyDescent="0.25">
      <c r="A50" s="39"/>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c r="BP50" s="39"/>
      <c r="BQ50" s="39"/>
      <c r="BR50" s="39"/>
      <c r="BS50" s="39"/>
      <c r="BT50" s="39"/>
      <c r="BU50" s="39"/>
      <c r="BV50" s="39"/>
      <c r="BW50" s="39"/>
      <c r="BX50" s="39"/>
    </row>
    <row r="51" spans="1:76" x14ac:dyDescent="0.25">
      <c r="A51" s="39"/>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39"/>
      <c r="BG51" s="39"/>
      <c r="BH51" s="39"/>
      <c r="BI51" s="39"/>
      <c r="BJ51" s="39"/>
      <c r="BK51" s="39"/>
      <c r="BL51" s="39"/>
      <c r="BM51" s="39"/>
      <c r="BN51" s="39"/>
      <c r="BO51" s="39"/>
      <c r="BP51" s="39"/>
      <c r="BQ51" s="39"/>
      <c r="BR51" s="39"/>
      <c r="BS51" s="39"/>
      <c r="BT51" s="39"/>
      <c r="BU51" s="39"/>
      <c r="BV51" s="39"/>
      <c r="BW51" s="39"/>
      <c r="BX51" s="39"/>
    </row>
    <row r="52" spans="1:76" x14ac:dyDescent="0.25">
      <c r="A52" s="39"/>
      <c r="B52" s="39"/>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c r="BP52" s="39"/>
      <c r="BQ52" s="39"/>
      <c r="BR52" s="39"/>
      <c r="BS52" s="39"/>
      <c r="BT52" s="39"/>
      <c r="BU52" s="39"/>
      <c r="BV52" s="39"/>
      <c r="BW52" s="39"/>
      <c r="BX52" s="39"/>
    </row>
    <row r="53" spans="1:76" x14ac:dyDescent="0.25">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c r="BT53" s="39"/>
      <c r="BU53" s="39"/>
      <c r="BV53" s="39"/>
      <c r="BW53" s="39"/>
      <c r="BX53" s="39"/>
    </row>
    <row r="54" spans="1:76" x14ac:dyDescent="0.25">
      <c r="A54" s="39"/>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39"/>
      <c r="BX54" s="39"/>
    </row>
    <row r="55" spans="1:76" x14ac:dyDescent="0.25">
      <c r="A55" s="39"/>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39"/>
      <c r="BS55" s="39"/>
      <c r="BT55" s="39"/>
      <c r="BU55" s="39"/>
      <c r="BV55" s="39"/>
      <c r="BW55" s="39"/>
      <c r="BX55" s="39"/>
    </row>
    <row r="56" spans="1:76" x14ac:dyDescent="0.25">
      <c r="A56" s="39"/>
      <c r="B56" s="39"/>
      <c r="C56" s="39"/>
      <c r="D56" s="39"/>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J56" s="39"/>
      <c r="AK56" s="39"/>
      <c r="AL56" s="39"/>
      <c r="AM56" s="39"/>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c r="BP56" s="39"/>
      <c r="BQ56" s="39"/>
      <c r="BR56" s="39"/>
      <c r="BS56" s="39"/>
      <c r="BT56" s="39"/>
      <c r="BU56" s="39"/>
      <c r="BV56" s="39"/>
      <c r="BW56" s="39"/>
      <c r="BX56" s="39"/>
    </row>
    <row r="57" spans="1:76" x14ac:dyDescent="0.25">
      <c r="A57" s="39"/>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c r="BT57" s="39"/>
      <c r="BU57" s="39"/>
      <c r="BV57" s="39"/>
      <c r="BW57" s="39"/>
      <c r="BX57" s="39"/>
    </row>
    <row r="58" spans="1:76" x14ac:dyDescent="0.25">
      <c r="A58" s="39"/>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c r="BT58" s="39"/>
      <c r="BU58" s="39"/>
      <c r="BV58" s="39"/>
      <c r="BW58" s="39"/>
      <c r="BX58" s="39"/>
    </row>
    <row r="59" spans="1:76" x14ac:dyDescent="0.25">
      <c r="A59" s="39"/>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c r="BQ59" s="39"/>
      <c r="BR59" s="39"/>
      <c r="BS59" s="39"/>
      <c r="BT59" s="39"/>
      <c r="BU59" s="39"/>
      <c r="BV59" s="39"/>
      <c r="BW59" s="39"/>
      <c r="BX59" s="39"/>
    </row>
    <row r="60" spans="1:76" x14ac:dyDescent="0.25">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39"/>
      <c r="BS60" s="39"/>
      <c r="BT60" s="39"/>
      <c r="BU60" s="39"/>
      <c r="BV60" s="39"/>
      <c r="BW60" s="39"/>
      <c r="BX60" s="39"/>
    </row>
    <row r="61" spans="1:76"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row>
    <row r="62" spans="1:76"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39"/>
      <c r="AG62" s="39"/>
      <c r="AH62" s="39"/>
      <c r="AJ62" s="39"/>
      <c r="AK62" s="39"/>
      <c r="AL62" s="39"/>
      <c r="AM62" s="39"/>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c r="BQ62" s="39"/>
      <c r="BR62" s="39"/>
      <c r="BS62" s="39"/>
      <c r="BT62" s="39"/>
      <c r="BU62" s="39"/>
      <c r="BV62" s="39"/>
      <c r="BW62" s="39"/>
      <c r="BX62" s="39"/>
    </row>
    <row r="63" spans="1:76" x14ac:dyDescent="0.25">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J63" s="39"/>
      <c r="AK63" s="39"/>
      <c r="AL63" s="39"/>
      <c r="AM63" s="39"/>
      <c r="AN63" s="39"/>
      <c r="AO63" s="39"/>
      <c r="AP63" s="39"/>
      <c r="AQ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c r="BP63" s="39"/>
      <c r="BQ63" s="39"/>
      <c r="BR63" s="39"/>
      <c r="BS63" s="39"/>
      <c r="BT63" s="39"/>
      <c r="BU63" s="39"/>
      <c r="BV63" s="39"/>
      <c r="BW63" s="39"/>
      <c r="BX63" s="39"/>
    </row>
    <row r="64" spans="1:76" x14ac:dyDescent="0.25">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c r="BQ64" s="39"/>
      <c r="BR64" s="39"/>
      <c r="BS64" s="39"/>
      <c r="BT64" s="39"/>
      <c r="BU64" s="39"/>
      <c r="BV64" s="39"/>
      <c r="BW64" s="39"/>
      <c r="BX64" s="39"/>
    </row>
    <row r="65" spans="1:76" x14ac:dyDescent="0.25">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c r="BT65" s="39"/>
      <c r="BU65" s="39"/>
      <c r="BV65" s="39"/>
      <c r="BW65" s="39"/>
      <c r="BX65" s="39"/>
    </row>
    <row r="66" spans="1:76" x14ac:dyDescent="0.25">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J66" s="39"/>
      <c r="AK66" s="39"/>
      <c r="AL66" s="39"/>
      <c r="AM66" s="39"/>
      <c r="AN66" s="39"/>
      <c r="AO66" s="39"/>
      <c r="AP66" s="39"/>
      <c r="AQ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c r="BP66" s="39"/>
      <c r="BQ66" s="39"/>
      <c r="BR66" s="39"/>
      <c r="BS66" s="39"/>
      <c r="BT66" s="39"/>
      <c r="BU66" s="39"/>
      <c r="BV66" s="39"/>
      <c r="BW66" s="39"/>
      <c r="BX66" s="39"/>
    </row>
    <row r="67" spans="1:76" x14ac:dyDescent="0.25">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c r="AA67" s="39"/>
      <c r="AB67" s="39"/>
      <c r="AC67" s="39"/>
      <c r="AD67" s="39"/>
      <c r="AE67" s="39"/>
      <c r="AF67" s="39"/>
      <c r="AG67" s="39"/>
      <c r="AH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c r="BG67" s="39"/>
    </row>
    <row r="68" spans="1:76" x14ac:dyDescent="0.25">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J68" s="39"/>
      <c r="AK68" s="39"/>
      <c r="AL68" s="39"/>
      <c r="AM68" s="39"/>
      <c r="AN68" s="39"/>
      <c r="AO68" s="39"/>
      <c r="AP68" s="39"/>
      <c r="AQ68" s="39"/>
      <c r="AR68" s="39"/>
      <c r="AS68" s="39"/>
      <c r="AT68" s="39"/>
      <c r="AU68" s="39"/>
      <c r="AV68" s="39"/>
      <c r="AW68" s="39"/>
      <c r="AX68" s="39"/>
      <c r="AY68" s="39"/>
      <c r="AZ68" s="39"/>
      <c r="BA68" s="39"/>
      <c r="BB68" s="39"/>
      <c r="BC68" s="39"/>
      <c r="BD68" s="39"/>
      <c r="BE68" s="39"/>
      <c r="BF68" s="39"/>
      <c r="BG68" s="39"/>
    </row>
    <row r="69" spans="1:76" x14ac:dyDescent="0.25">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J69" s="39"/>
      <c r="AK69" s="39"/>
      <c r="AL69" s="39"/>
      <c r="AM69" s="39"/>
      <c r="AN69" s="39"/>
      <c r="AO69" s="39"/>
      <c r="AP69" s="39"/>
      <c r="AQ69" s="39"/>
      <c r="AR69" s="39"/>
      <c r="AS69" s="39"/>
      <c r="AT69" s="39"/>
      <c r="AU69" s="39"/>
      <c r="AV69" s="39"/>
      <c r="AW69" s="39"/>
      <c r="AX69" s="39"/>
      <c r="AY69" s="39"/>
      <c r="AZ69" s="39"/>
      <c r="BA69" s="39"/>
      <c r="BB69" s="39"/>
      <c r="BC69" s="39"/>
      <c r="BD69" s="39"/>
      <c r="BE69" s="39"/>
      <c r="BF69" s="39"/>
      <c r="BG69" s="39"/>
    </row>
    <row r="70" spans="1:76" x14ac:dyDescent="0.25">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J70" s="39"/>
      <c r="AK70" s="39"/>
      <c r="AL70" s="39"/>
      <c r="AM70" s="39"/>
      <c r="AN70" s="39"/>
      <c r="AO70" s="39"/>
      <c r="AP70" s="39"/>
      <c r="AQ70" s="39"/>
      <c r="AR70" s="39"/>
      <c r="AS70" s="39"/>
      <c r="AT70" s="39"/>
      <c r="AU70" s="39"/>
      <c r="AV70" s="39"/>
      <c r="AW70" s="39"/>
      <c r="AX70" s="39"/>
      <c r="AY70" s="39"/>
      <c r="AZ70" s="39"/>
      <c r="BA70" s="39"/>
      <c r="BB70" s="39"/>
      <c r="BC70" s="39"/>
      <c r="BD70" s="39"/>
      <c r="BE70" s="39"/>
      <c r="BF70" s="39"/>
      <c r="BG70" s="39"/>
    </row>
    <row r="71" spans="1:76" x14ac:dyDescent="0.25">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J71" s="39"/>
      <c r="AK71" s="39"/>
      <c r="AL71" s="39"/>
      <c r="AM71" s="39"/>
      <c r="AN71" s="39"/>
      <c r="AO71" s="39"/>
      <c r="AP71" s="39"/>
      <c r="AQ71" s="39"/>
      <c r="AR71" s="39"/>
      <c r="AS71" s="39"/>
      <c r="AT71" s="39"/>
      <c r="AU71" s="39"/>
      <c r="AV71" s="39"/>
      <c r="AW71" s="39"/>
      <c r="AX71" s="39"/>
      <c r="AY71" s="39"/>
      <c r="AZ71" s="39"/>
      <c r="BA71" s="39"/>
      <c r="BB71" s="39"/>
      <c r="BC71" s="39"/>
      <c r="BD71" s="39"/>
      <c r="BE71" s="39"/>
      <c r="BF71" s="39"/>
      <c r="BG71" s="39"/>
    </row>
    <row r="72" spans="1:76" x14ac:dyDescent="0.25">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39"/>
      <c r="AJ72" s="39"/>
      <c r="AK72" s="39"/>
      <c r="AL72" s="39"/>
      <c r="AM72" s="39"/>
      <c r="AN72" s="39"/>
      <c r="AO72" s="39"/>
      <c r="AP72" s="39"/>
      <c r="AQ72" s="39"/>
      <c r="AR72" s="39"/>
      <c r="AS72" s="39"/>
      <c r="AT72" s="39"/>
      <c r="AU72" s="39"/>
      <c r="AV72" s="39"/>
      <c r="AW72" s="39"/>
      <c r="AX72" s="39"/>
      <c r="AY72" s="39"/>
      <c r="AZ72" s="39"/>
      <c r="BA72" s="39"/>
      <c r="BB72" s="39"/>
      <c r="BC72" s="39"/>
      <c r="BD72" s="39"/>
      <c r="BE72" s="39"/>
      <c r="BF72" s="39"/>
      <c r="BG72" s="39"/>
    </row>
    <row r="73" spans="1:76" x14ac:dyDescent="0.25">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c r="BG73" s="39"/>
    </row>
    <row r="74" spans="1:76" x14ac:dyDescent="0.25">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39"/>
      <c r="AJ74" s="39"/>
      <c r="AK74" s="39"/>
      <c r="AL74" s="39"/>
      <c r="AM74" s="39"/>
      <c r="AN74" s="39"/>
      <c r="AO74" s="39"/>
      <c r="AP74" s="39"/>
      <c r="AQ74" s="39"/>
      <c r="AR74" s="39"/>
      <c r="AS74" s="39"/>
      <c r="AT74" s="39"/>
      <c r="AU74" s="39"/>
      <c r="AV74" s="39"/>
      <c r="AW74" s="39"/>
      <c r="AX74" s="39"/>
      <c r="AY74" s="39"/>
      <c r="AZ74" s="39"/>
      <c r="BA74" s="39"/>
      <c r="BB74" s="39"/>
      <c r="BC74" s="39"/>
      <c r="BD74" s="39"/>
      <c r="BE74" s="39"/>
      <c r="BF74" s="39"/>
      <c r="BG74" s="39"/>
    </row>
    <row r="75" spans="1:76" x14ac:dyDescent="0.25">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39"/>
      <c r="AJ75" s="39"/>
      <c r="AK75" s="39"/>
      <c r="AL75" s="39"/>
      <c r="AM75" s="39"/>
      <c r="AN75" s="39"/>
      <c r="AO75" s="39"/>
      <c r="AP75" s="39"/>
      <c r="AQ75" s="39"/>
      <c r="AR75" s="39"/>
      <c r="AS75" s="39"/>
      <c r="AT75" s="39"/>
      <c r="AU75" s="39"/>
      <c r="AV75" s="39"/>
      <c r="AW75" s="39"/>
      <c r="AX75" s="39"/>
      <c r="AY75" s="39"/>
      <c r="AZ75" s="39"/>
      <c r="BA75" s="39"/>
      <c r="BB75" s="39"/>
      <c r="BC75" s="39"/>
      <c r="BD75" s="39"/>
      <c r="BE75" s="39"/>
      <c r="BF75" s="39"/>
      <c r="BG75" s="39"/>
    </row>
    <row r="76" spans="1:76" x14ac:dyDescent="0.25">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39"/>
      <c r="AJ76" s="39"/>
      <c r="AK76" s="39"/>
      <c r="AL76" s="39"/>
      <c r="AM76" s="39"/>
      <c r="AN76" s="39"/>
      <c r="AO76" s="39"/>
      <c r="AP76" s="39"/>
      <c r="AQ76" s="39"/>
      <c r="AR76" s="39"/>
      <c r="AS76" s="39"/>
      <c r="AT76" s="39"/>
      <c r="AU76" s="39"/>
      <c r="AV76" s="39"/>
      <c r="AW76" s="39"/>
      <c r="AX76" s="39"/>
      <c r="AY76" s="39"/>
      <c r="AZ76" s="39"/>
      <c r="BA76" s="39"/>
      <c r="BB76" s="39"/>
      <c r="BC76" s="39"/>
      <c r="BD76" s="39"/>
      <c r="BE76" s="39"/>
      <c r="BF76" s="39"/>
      <c r="BG76" s="39"/>
    </row>
    <row r="77" spans="1:76" x14ac:dyDescent="0.25">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c r="AC77" s="39"/>
      <c r="AD77" s="39"/>
      <c r="AE77" s="39"/>
      <c r="AF77" s="39"/>
      <c r="AG77" s="39"/>
      <c r="AH77" s="39"/>
      <c r="AJ77" s="39"/>
      <c r="AK77" s="39"/>
      <c r="AL77" s="39"/>
      <c r="AM77" s="39"/>
      <c r="AN77" s="39"/>
      <c r="AO77" s="39"/>
      <c r="AP77" s="39"/>
      <c r="AQ77" s="39"/>
      <c r="AR77" s="39"/>
      <c r="AS77" s="39"/>
      <c r="AT77" s="39"/>
      <c r="AU77" s="39"/>
      <c r="AV77" s="39"/>
      <c r="AW77" s="39"/>
      <c r="AX77" s="39"/>
      <c r="AY77" s="39"/>
      <c r="AZ77" s="39"/>
      <c r="BA77" s="39"/>
      <c r="BB77" s="39"/>
      <c r="BC77" s="39"/>
      <c r="BD77" s="39"/>
      <c r="BE77" s="39"/>
      <c r="BF77" s="39"/>
      <c r="BG77" s="39"/>
    </row>
    <row r="78" spans="1:76" x14ac:dyDescent="0.25">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J78" s="39"/>
      <c r="AK78" s="39"/>
      <c r="AL78" s="39"/>
      <c r="AM78" s="39"/>
      <c r="AN78" s="39"/>
      <c r="AO78" s="39"/>
      <c r="AP78" s="39"/>
      <c r="AQ78" s="39"/>
      <c r="AR78" s="39"/>
      <c r="AS78" s="39"/>
      <c r="AT78" s="39"/>
      <c r="AU78" s="39"/>
      <c r="AV78" s="39"/>
      <c r="AW78" s="39"/>
      <c r="AX78" s="39"/>
      <c r="AY78" s="39"/>
      <c r="AZ78" s="39"/>
      <c r="BA78" s="39"/>
      <c r="BB78" s="39"/>
      <c r="BC78" s="39"/>
      <c r="BD78" s="39"/>
      <c r="BE78" s="39"/>
      <c r="BF78" s="39"/>
      <c r="BG78" s="39"/>
    </row>
    <row r="79" spans="1:76" x14ac:dyDescent="0.25">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c r="BG79" s="39"/>
    </row>
    <row r="80" spans="1:76" x14ac:dyDescent="0.25">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c r="AA80" s="39"/>
      <c r="AB80" s="39"/>
      <c r="AC80" s="39"/>
      <c r="AD80" s="39"/>
      <c r="AE80" s="39"/>
      <c r="AF80" s="39"/>
      <c r="AG80" s="39"/>
      <c r="AH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row>
    <row r="81" spans="1:59" x14ac:dyDescent="0.25">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c r="BG81" s="39"/>
    </row>
    <row r="82" spans="1:59" x14ac:dyDescent="0.25">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39"/>
      <c r="BG82" s="39"/>
    </row>
    <row r="83" spans="1:59" x14ac:dyDescent="0.25">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39"/>
    </row>
    <row r="84" spans="1:59" x14ac:dyDescent="0.2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c r="BG84" s="39"/>
    </row>
    <row r="85" spans="1:59" x14ac:dyDescent="0.25">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row>
    <row r="86" spans="1:59" x14ac:dyDescent="0.25">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39"/>
      <c r="BG86" s="39"/>
    </row>
    <row r="87" spans="1:59" x14ac:dyDescent="0.25">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39"/>
      <c r="BG87" s="39"/>
    </row>
    <row r="88" spans="1:59" x14ac:dyDescent="0.25">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c r="BG88" s="39"/>
    </row>
    <row r="89" spans="1:59" x14ac:dyDescent="0.2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39"/>
      <c r="BG89" s="39"/>
    </row>
    <row r="90" spans="1:59" x14ac:dyDescent="0.25">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c r="BG90" s="39"/>
    </row>
    <row r="91" spans="1:59" x14ac:dyDescent="0.25">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c r="AA91" s="39"/>
      <c r="AB91" s="39"/>
      <c r="AC91" s="39"/>
      <c r="AD91" s="39"/>
      <c r="AE91" s="39"/>
      <c r="AF91" s="39"/>
      <c r="AG91" s="39"/>
      <c r="AH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c r="BG91" s="39"/>
    </row>
    <row r="92" spans="1:59" x14ac:dyDescent="0.25">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J92" s="39"/>
      <c r="AK92" s="39"/>
      <c r="AL92" s="39"/>
      <c r="AM92" s="39"/>
      <c r="AN92" s="39"/>
      <c r="AO92" s="39"/>
      <c r="AP92" s="39"/>
      <c r="AQ92" s="39"/>
      <c r="AR92" s="39"/>
      <c r="AS92" s="39"/>
      <c r="AT92" s="39"/>
      <c r="AU92" s="39"/>
      <c r="AV92" s="39"/>
      <c r="AW92" s="39"/>
      <c r="AX92" s="39"/>
      <c r="AY92" s="39"/>
      <c r="AZ92" s="39"/>
      <c r="BA92" s="39"/>
      <c r="BB92" s="39"/>
      <c r="BC92" s="39"/>
      <c r="BD92" s="39"/>
      <c r="BE92" s="39"/>
      <c r="BF92" s="39"/>
      <c r="BG92" s="39"/>
    </row>
    <row r="93" spans="1:59" x14ac:dyDescent="0.25">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c r="AA93" s="39"/>
      <c r="AB93" s="39"/>
      <c r="AC93" s="39"/>
      <c r="AD93" s="39"/>
      <c r="AE93" s="39"/>
      <c r="AF93" s="39"/>
      <c r="AG93" s="39"/>
      <c r="AH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c r="BG93" s="39"/>
    </row>
    <row r="94" spans="1:59" x14ac:dyDescent="0.25">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c r="AA94" s="39"/>
      <c r="AB94" s="39"/>
      <c r="AC94" s="39"/>
      <c r="AD94" s="39"/>
      <c r="AE94" s="39"/>
      <c r="AF94" s="39"/>
      <c r="AG94" s="39"/>
      <c r="AH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c r="BG94" s="39"/>
    </row>
    <row r="95" spans="1:59" x14ac:dyDescent="0.25">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c r="AA95" s="39"/>
      <c r="AB95" s="39"/>
      <c r="AC95" s="39"/>
      <c r="AD95" s="39"/>
      <c r="AE95" s="39"/>
      <c r="AF95" s="39"/>
      <c r="AG95" s="39"/>
      <c r="AH95" s="39"/>
      <c r="AJ95" s="39"/>
      <c r="AK95" s="39"/>
      <c r="AL95" s="39"/>
      <c r="AM95" s="39"/>
      <c r="AN95" s="39"/>
      <c r="AO95" s="39"/>
      <c r="AP95" s="39"/>
      <c r="AQ95" s="39"/>
      <c r="AR95" s="39"/>
      <c r="AS95" s="39"/>
      <c r="AT95" s="39"/>
      <c r="AU95" s="39"/>
      <c r="AV95" s="39"/>
      <c r="AW95" s="39"/>
      <c r="AX95" s="39"/>
      <c r="AY95" s="39"/>
      <c r="AZ95" s="39"/>
      <c r="BA95" s="39"/>
      <c r="BB95" s="39"/>
      <c r="BC95" s="39"/>
      <c r="BD95" s="39"/>
      <c r="BE95" s="39"/>
      <c r="BF95" s="39"/>
      <c r="BG95" s="39"/>
    </row>
    <row r="96" spans="1:59" x14ac:dyDescent="0.25">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39"/>
      <c r="BG96" s="39"/>
    </row>
    <row r="97" spans="1:59" x14ac:dyDescent="0.25">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39"/>
    </row>
    <row r="98" spans="1:59" x14ac:dyDescent="0.25">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J98" s="39"/>
      <c r="AK98" s="39"/>
      <c r="AL98" s="39"/>
      <c r="AM98" s="39"/>
      <c r="AN98" s="39"/>
      <c r="AO98" s="39"/>
      <c r="AP98" s="39"/>
      <c r="AQ98" s="39"/>
      <c r="AR98" s="39"/>
      <c r="AS98" s="39"/>
      <c r="AT98" s="39"/>
      <c r="AU98" s="39"/>
      <c r="AV98" s="39"/>
      <c r="AW98" s="39"/>
      <c r="AX98" s="39"/>
      <c r="AY98" s="39"/>
      <c r="AZ98" s="39"/>
      <c r="BA98" s="39"/>
      <c r="BB98" s="39"/>
      <c r="BC98" s="39"/>
      <c r="BD98" s="39"/>
      <c r="BE98" s="39"/>
      <c r="BF98" s="39"/>
      <c r="BG98" s="39"/>
    </row>
    <row r="99" spans="1:59" x14ac:dyDescent="0.25">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c r="BG99" s="39"/>
    </row>
    <row r="100" spans="1:59" x14ac:dyDescent="0.25">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row>
    <row r="101" spans="1:59" x14ac:dyDescent="0.25">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c r="AA101" s="39"/>
      <c r="AB101" s="39"/>
      <c r="AC101" s="39"/>
      <c r="AD101" s="39"/>
      <c r="AE101" s="39"/>
      <c r="AF101" s="39"/>
      <c r="AG101" s="39"/>
      <c r="AH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c r="BG101" s="39"/>
    </row>
    <row r="102" spans="1:59" x14ac:dyDescent="0.25">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c r="BF102" s="39"/>
      <c r="BG102" s="39"/>
    </row>
    <row r="103" spans="1:59" x14ac:dyDescent="0.25">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c r="BG103" s="39"/>
    </row>
    <row r="104" spans="1:59" x14ac:dyDescent="0.25">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c r="BG104" s="39"/>
    </row>
    <row r="105" spans="1:59"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row>
    <row r="106" spans="1:59"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c r="AA106" s="39"/>
      <c r="AB106" s="39"/>
      <c r="AC106" s="39"/>
      <c r="AD106" s="39"/>
      <c r="AE106" s="39"/>
      <c r="AF106" s="39"/>
      <c r="AG106" s="39"/>
      <c r="AH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c r="BE106" s="39"/>
      <c r="BF106" s="39"/>
      <c r="BG106" s="39"/>
    </row>
    <row r="107" spans="1:59"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c r="BG107" s="39"/>
    </row>
    <row r="108" spans="1:59"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c r="AA108" s="39"/>
      <c r="AB108" s="39"/>
      <c r="AC108" s="39"/>
      <c r="AD108" s="39"/>
      <c r="AE108" s="39"/>
      <c r="AF108" s="39"/>
      <c r="AG108" s="39"/>
      <c r="AH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c r="BE108" s="39"/>
      <c r="BF108" s="39"/>
      <c r="BG108" s="39"/>
    </row>
    <row r="109" spans="1:59"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c r="AA109" s="39"/>
      <c r="AB109" s="39"/>
      <c r="AC109" s="39"/>
      <c r="AD109" s="39"/>
      <c r="AE109" s="39"/>
      <c r="AF109" s="39"/>
      <c r="AG109" s="39"/>
      <c r="AH109" s="39"/>
      <c r="AJ109" s="39"/>
      <c r="AK109" s="39"/>
      <c r="AL109" s="39"/>
      <c r="AM109" s="39"/>
      <c r="AN109" s="39"/>
      <c r="AO109" s="39"/>
      <c r="AP109" s="39"/>
      <c r="AQ109" s="39"/>
      <c r="AR109" s="39"/>
      <c r="AS109" s="39"/>
      <c r="AT109" s="39"/>
      <c r="AU109" s="39"/>
      <c r="AV109" s="39"/>
      <c r="AW109" s="39"/>
      <c r="AX109" s="39"/>
      <c r="AY109" s="39"/>
      <c r="AZ109" s="39"/>
      <c r="BA109" s="39"/>
      <c r="BB109" s="39"/>
      <c r="BC109" s="39"/>
      <c r="BD109" s="39"/>
      <c r="BE109" s="39"/>
      <c r="BF109" s="39"/>
      <c r="BG109" s="39"/>
    </row>
    <row r="110" spans="1:59" x14ac:dyDescent="0.25">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c r="AA110" s="39"/>
      <c r="AB110" s="39"/>
      <c r="AC110" s="39"/>
      <c r="AD110" s="39"/>
      <c r="AE110" s="39"/>
      <c r="AF110" s="39"/>
      <c r="AG110" s="39"/>
      <c r="AH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c r="BE110" s="39"/>
      <c r="BF110" s="39"/>
      <c r="BG110" s="39"/>
    </row>
    <row r="111" spans="1:59" x14ac:dyDescent="0.25">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c r="AA111" s="39"/>
      <c r="AB111" s="39"/>
      <c r="AC111" s="39"/>
      <c r="AD111" s="39"/>
      <c r="AE111" s="39"/>
      <c r="AF111" s="39"/>
      <c r="AG111" s="39"/>
      <c r="AH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c r="BF111" s="39"/>
      <c r="BG111" s="39"/>
    </row>
    <row r="112" spans="1:59" x14ac:dyDescent="0.25">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c r="AA112" s="39"/>
      <c r="AB112" s="39"/>
      <c r="AC112" s="39"/>
      <c r="AD112" s="39"/>
      <c r="AE112" s="39"/>
      <c r="AF112" s="39"/>
      <c r="AG112" s="39"/>
      <c r="AH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c r="BF112" s="39"/>
      <c r="BG112" s="39"/>
    </row>
    <row r="113" spans="2:59" x14ac:dyDescent="0.25">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c r="Z113" s="39"/>
      <c r="AA113" s="39"/>
      <c r="AB113" s="39"/>
      <c r="AC113" s="39"/>
      <c r="AD113" s="39"/>
      <c r="AE113" s="39"/>
      <c r="AF113" s="39"/>
      <c r="AG113" s="39"/>
      <c r="AH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c r="BE113" s="39"/>
      <c r="BF113" s="39"/>
      <c r="BG113" s="39"/>
    </row>
    <row r="114" spans="2:59" x14ac:dyDescent="0.25">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c r="AA114" s="39"/>
      <c r="AB114" s="39"/>
      <c r="AC114" s="39"/>
      <c r="AD114" s="39"/>
      <c r="AE114" s="39"/>
      <c r="AF114" s="39"/>
      <c r="AG114" s="39"/>
      <c r="AH114" s="39"/>
      <c r="AJ114" s="39"/>
      <c r="AK114" s="39"/>
      <c r="AL114" s="39"/>
      <c r="AM114" s="39"/>
      <c r="AN114" s="39"/>
      <c r="AO114" s="39"/>
      <c r="AP114" s="39"/>
      <c r="AQ114" s="39"/>
      <c r="AR114" s="39"/>
      <c r="AS114" s="39"/>
      <c r="AT114" s="39"/>
      <c r="AU114" s="39"/>
      <c r="AV114" s="39"/>
      <c r="AW114" s="39"/>
      <c r="AX114" s="39"/>
      <c r="AY114" s="39"/>
      <c r="AZ114" s="39"/>
      <c r="BA114" s="39"/>
      <c r="BB114" s="39"/>
      <c r="BC114" s="39"/>
      <c r="BD114" s="39"/>
      <c r="BE114" s="39"/>
      <c r="BF114" s="39"/>
      <c r="BG114" s="39"/>
    </row>
    <row r="115" spans="2:59" x14ac:dyDescent="0.25">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c r="Z115" s="39"/>
      <c r="AA115" s="39"/>
      <c r="AB115" s="39"/>
      <c r="AC115" s="39"/>
      <c r="AD115" s="39"/>
      <c r="AE115" s="39"/>
      <c r="AF115" s="39"/>
      <c r="AG115" s="39"/>
      <c r="AH115" s="39"/>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c r="BG115" s="39"/>
    </row>
    <row r="116" spans="2:59" x14ac:dyDescent="0.25">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c r="AA116" s="39"/>
      <c r="AB116" s="39"/>
      <c r="AC116" s="39"/>
      <c r="AD116" s="39"/>
      <c r="AE116" s="39"/>
      <c r="AF116" s="39"/>
      <c r="AG116" s="39"/>
      <c r="AH116" s="39"/>
      <c r="AJ116" s="39"/>
      <c r="AK116" s="39"/>
      <c r="AL116" s="39"/>
      <c r="AM116" s="39"/>
      <c r="AN116" s="39"/>
      <c r="AO116" s="39"/>
      <c r="AP116" s="39"/>
      <c r="AQ116" s="39"/>
      <c r="AR116" s="39"/>
      <c r="AS116" s="39"/>
      <c r="AT116" s="39"/>
      <c r="AU116" s="39"/>
      <c r="AV116" s="39"/>
      <c r="AW116" s="39"/>
      <c r="AX116" s="39"/>
      <c r="AY116" s="39"/>
      <c r="AZ116" s="39"/>
      <c r="BA116" s="39"/>
      <c r="BB116" s="39"/>
      <c r="BC116" s="39"/>
      <c r="BD116" s="39"/>
      <c r="BE116" s="39"/>
      <c r="BF116" s="39"/>
      <c r="BG116" s="39"/>
    </row>
    <row r="117" spans="2:59" x14ac:dyDescent="0.25">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c r="Z117" s="39"/>
      <c r="AA117" s="39"/>
      <c r="AB117" s="39"/>
      <c r="AC117" s="39"/>
      <c r="AD117" s="39"/>
      <c r="AE117" s="39"/>
      <c r="AF117" s="39"/>
      <c r="AG117" s="39"/>
      <c r="AH117" s="39"/>
      <c r="AJ117" s="39"/>
      <c r="AK117" s="39"/>
      <c r="AL117" s="39"/>
      <c r="AM117" s="39"/>
      <c r="AN117" s="39"/>
      <c r="AO117" s="39"/>
      <c r="AP117" s="39"/>
      <c r="AQ117" s="39"/>
      <c r="AR117" s="39"/>
      <c r="AS117" s="39"/>
      <c r="AT117" s="39"/>
      <c r="AU117" s="39"/>
      <c r="AV117" s="39"/>
      <c r="AW117" s="39"/>
      <c r="AX117" s="39"/>
      <c r="AY117" s="39"/>
      <c r="AZ117" s="39"/>
      <c r="BA117" s="39"/>
      <c r="BB117" s="39"/>
      <c r="BC117" s="39"/>
      <c r="BD117" s="39"/>
      <c r="BE117" s="39"/>
      <c r="BF117" s="39"/>
      <c r="BG117" s="39"/>
    </row>
    <row r="118" spans="2:59" x14ac:dyDescent="0.25">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c r="Z118" s="39"/>
      <c r="AA118" s="39"/>
      <c r="AB118" s="39"/>
      <c r="AC118" s="39"/>
      <c r="AD118" s="39"/>
      <c r="AE118" s="39"/>
      <c r="AF118" s="39"/>
      <c r="AG118" s="39"/>
      <c r="AH118" s="39"/>
      <c r="AJ118" s="39"/>
      <c r="AK118" s="39"/>
      <c r="AL118" s="39"/>
      <c r="AM118" s="39"/>
      <c r="AN118" s="39"/>
      <c r="AO118" s="39"/>
      <c r="AP118" s="39"/>
      <c r="AQ118" s="39"/>
      <c r="AR118" s="39"/>
      <c r="AS118" s="39"/>
      <c r="AT118" s="39"/>
      <c r="AU118" s="39"/>
      <c r="AV118" s="39"/>
      <c r="AW118" s="39"/>
      <c r="AX118" s="39"/>
      <c r="AY118" s="39"/>
      <c r="AZ118" s="39"/>
      <c r="BA118" s="39"/>
      <c r="BB118" s="39"/>
      <c r="BC118" s="39"/>
      <c r="BD118" s="39"/>
      <c r="BE118" s="39"/>
      <c r="BF118" s="39"/>
      <c r="BG118" s="39"/>
    </row>
    <row r="119" spans="2:59" x14ac:dyDescent="0.25">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c r="AA119" s="39"/>
      <c r="AB119" s="39"/>
      <c r="AC119" s="39"/>
      <c r="AD119" s="39"/>
      <c r="AE119" s="39"/>
      <c r="AF119" s="39"/>
      <c r="AG119" s="39"/>
      <c r="AH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c r="BE119" s="39"/>
      <c r="BF119" s="39"/>
      <c r="BG119" s="39"/>
    </row>
    <row r="120" spans="2:59" x14ac:dyDescent="0.25">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c r="Z120" s="39"/>
      <c r="AA120" s="39"/>
      <c r="AB120" s="39"/>
      <c r="AC120" s="39"/>
      <c r="AD120" s="39"/>
      <c r="AE120" s="39"/>
      <c r="AF120" s="39"/>
      <c r="AG120" s="39"/>
      <c r="AH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c r="BE120" s="39"/>
      <c r="BF120" s="39"/>
      <c r="BG120" s="39"/>
    </row>
    <row r="121" spans="2:59" x14ac:dyDescent="0.25">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c r="AA121" s="39"/>
      <c r="AB121" s="39"/>
      <c r="AC121" s="39"/>
      <c r="AD121" s="39"/>
      <c r="AE121" s="39"/>
      <c r="AF121" s="39"/>
      <c r="AG121" s="39"/>
      <c r="AH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c r="BG121" s="39"/>
    </row>
    <row r="122" spans="2:59" x14ac:dyDescent="0.25">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c r="AA122" s="39"/>
      <c r="AB122" s="39"/>
      <c r="AC122" s="39"/>
      <c r="AD122" s="39"/>
      <c r="AE122" s="39"/>
      <c r="AF122" s="39"/>
      <c r="AG122" s="39"/>
      <c r="AH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c r="BE122" s="39"/>
      <c r="BF122" s="39"/>
      <c r="BG122" s="39"/>
    </row>
    <row r="123" spans="2:59" x14ac:dyDescent="0.25">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c r="AA123" s="39"/>
      <c r="AB123" s="39"/>
      <c r="AC123" s="39"/>
      <c r="AD123" s="39"/>
      <c r="AE123" s="39"/>
      <c r="AF123" s="39"/>
      <c r="AG123" s="39"/>
      <c r="AH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c r="BG123" s="39"/>
    </row>
    <row r="124" spans="2:59" x14ac:dyDescent="0.25">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c r="AA124" s="39"/>
      <c r="AB124" s="39"/>
      <c r="AC124" s="39"/>
      <c r="AD124" s="39"/>
      <c r="AE124" s="39"/>
      <c r="AF124" s="39"/>
      <c r="AG124" s="39"/>
      <c r="AH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c r="BE124" s="39"/>
      <c r="BF124" s="39"/>
      <c r="BG124" s="39"/>
    </row>
    <row r="125" spans="2:59" x14ac:dyDescent="0.25">
      <c r="B125" s="39"/>
      <c r="C125" s="39"/>
      <c r="D125" s="39"/>
      <c r="E125" s="39"/>
      <c r="F125" s="39"/>
      <c r="G125" s="39"/>
      <c r="H125" s="39"/>
      <c r="I125" s="39"/>
    </row>
    <row r="126" spans="2:59" x14ac:dyDescent="0.25">
      <c r="B126" s="39"/>
      <c r="C126" s="39"/>
      <c r="D126" s="39"/>
      <c r="E126" s="39"/>
      <c r="F126" s="39"/>
      <c r="G126" s="39"/>
      <c r="H126" s="39"/>
      <c r="I126" s="39"/>
    </row>
    <row r="127" spans="2:59" x14ac:dyDescent="0.25">
      <c r="B127" s="39"/>
      <c r="C127" s="39"/>
      <c r="D127" s="39"/>
      <c r="E127" s="39"/>
      <c r="F127" s="39"/>
      <c r="G127" s="39"/>
      <c r="H127" s="39"/>
      <c r="I127" s="39"/>
    </row>
    <row r="128" spans="2:59" x14ac:dyDescent="0.25">
      <c r="B128" s="39"/>
      <c r="C128" s="39"/>
      <c r="D128" s="39"/>
      <c r="E128" s="39"/>
      <c r="F128" s="39"/>
      <c r="G128" s="39"/>
      <c r="H128" s="39"/>
      <c r="I128" s="39"/>
    </row>
  </sheetData>
  <mergeCells count="17">
    <mergeCell ref="B2:I4"/>
    <mergeCell ref="J2:AI4"/>
    <mergeCell ref="B6:D45"/>
    <mergeCell ref="E6:I13"/>
    <mergeCell ref="AK6:AP13"/>
    <mergeCell ref="E14:I21"/>
    <mergeCell ref="AK14:AP21"/>
    <mergeCell ref="E22:I29"/>
    <mergeCell ref="AK22:AP29"/>
    <mergeCell ref="E30:I37"/>
    <mergeCell ref="AK30:AP37"/>
    <mergeCell ref="E38:I45"/>
    <mergeCell ref="J46:N46"/>
    <mergeCell ref="O46:S46"/>
    <mergeCell ref="T46:X46"/>
    <mergeCell ref="Y46:AC46"/>
    <mergeCell ref="AD46:AH46"/>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0B1DF-CBC2-424D-8670-E2553E6F9E6C}">
  <dimension ref="A1:CP128"/>
  <sheetViews>
    <sheetView showGridLines="0" zoomScale="50" zoomScaleNormal="50" workbookViewId="0">
      <selection activeCell="Z33" sqref="Z33"/>
    </sheetView>
  </sheetViews>
  <sheetFormatPr baseColWidth="10" defaultColWidth="7.7109375" defaultRowHeight="15" x14ac:dyDescent="0.25"/>
  <sheetData>
    <row r="1" spans="1:94" x14ac:dyDescent="0.25">
      <c r="A1" s="39"/>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row>
    <row r="2" spans="1:94" x14ac:dyDescent="0.25">
      <c r="A2" s="39"/>
      <c r="B2" s="292" t="s">
        <v>74</v>
      </c>
      <c r="C2" s="292"/>
      <c r="D2" s="292"/>
      <c r="E2" s="292"/>
      <c r="F2" s="292"/>
      <c r="G2" s="292"/>
      <c r="H2" s="292"/>
      <c r="I2" s="292"/>
      <c r="J2" s="293" t="s">
        <v>12</v>
      </c>
      <c r="K2" s="293"/>
      <c r="L2" s="293"/>
      <c r="M2" s="293"/>
      <c r="N2" s="293"/>
      <c r="O2" s="293"/>
      <c r="P2" s="293"/>
      <c r="Q2" s="293"/>
      <c r="R2" s="293"/>
      <c r="S2" s="293"/>
      <c r="T2" s="293"/>
      <c r="U2" s="293"/>
      <c r="V2" s="293"/>
      <c r="W2" s="293"/>
      <c r="X2" s="293"/>
      <c r="Y2" s="293"/>
      <c r="Z2" s="293"/>
      <c r="AA2" s="293"/>
      <c r="AB2" s="293"/>
      <c r="AC2" s="293"/>
      <c r="AD2" s="293"/>
      <c r="AE2" s="293"/>
      <c r="AF2" s="293"/>
      <c r="AG2" s="293"/>
      <c r="AH2" s="293"/>
      <c r="AI2" s="39"/>
      <c r="AJ2" s="39"/>
      <c r="AK2" s="39"/>
      <c r="AL2" s="39"/>
      <c r="AM2" s="39"/>
      <c r="AN2" s="39"/>
      <c r="AO2" s="39"/>
      <c r="AP2" s="39"/>
      <c r="AQ2" s="39"/>
      <c r="AR2" s="39"/>
      <c r="AS2" s="39"/>
      <c r="AT2" s="39"/>
      <c r="AU2" s="39"/>
      <c r="AV2" s="39"/>
      <c r="AW2" s="39"/>
      <c r="AX2" s="39"/>
      <c r="AY2" s="39"/>
      <c r="AZ2" s="39"/>
      <c r="BA2" s="39"/>
      <c r="BB2" s="39"/>
      <c r="BC2" s="39"/>
      <c r="BD2" s="39"/>
      <c r="BE2" s="39"/>
      <c r="BF2" s="39"/>
      <c r="BG2" s="39"/>
      <c r="BH2" s="39"/>
      <c r="BI2" s="39"/>
      <c r="BJ2" s="39"/>
      <c r="BK2" s="39"/>
      <c r="BL2" s="39"/>
      <c r="BM2" s="39"/>
      <c r="BN2" s="39"/>
      <c r="BO2" s="39"/>
      <c r="BP2" s="39"/>
      <c r="BQ2" s="39"/>
      <c r="BR2" s="39"/>
      <c r="BS2" s="39"/>
      <c r="BT2" s="39"/>
      <c r="BU2" s="39"/>
      <c r="BV2" s="39"/>
      <c r="BW2" s="39"/>
      <c r="BX2" s="39"/>
      <c r="BY2" s="39"/>
      <c r="BZ2" s="39"/>
      <c r="CA2" s="39"/>
      <c r="CB2" s="39"/>
      <c r="CC2" s="39"/>
      <c r="CD2" s="39"/>
      <c r="CE2" s="39"/>
      <c r="CF2" s="39"/>
      <c r="CG2" s="39"/>
      <c r="CH2" s="39"/>
      <c r="CI2" s="39"/>
      <c r="CJ2" s="39"/>
      <c r="CK2" s="39"/>
      <c r="CL2" s="39"/>
      <c r="CM2" s="39"/>
      <c r="CN2" s="39"/>
      <c r="CO2" s="39"/>
      <c r="CP2" s="39"/>
    </row>
    <row r="3" spans="1:94" x14ac:dyDescent="0.25">
      <c r="A3" s="39"/>
      <c r="B3" s="292"/>
      <c r="C3" s="292"/>
      <c r="D3" s="292"/>
      <c r="E3" s="292"/>
      <c r="F3" s="292"/>
      <c r="G3" s="292"/>
      <c r="H3" s="292"/>
      <c r="I3" s="292"/>
      <c r="J3" s="293"/>
      <c r="K3" s="293"/>
      <c r="L3" s="293"/>
      <c r="M3" s="293"/>
      <c r="N3" s="293"/>
      <c r="O3" s="293"/>
      <c r="P3" s="293"/>
      <c r="Q3" s="293"/>
      <c r="R3" s="293"/>
      <c r="S3" s="293"/>
      <c r="T3" s="293"/>
      <c r="U3" s="293"/>
      <c r="V3" s="293"/>
      <c r="W3" s="293"/>
      <c r="X3" s="293"/>
      <c r="Y3" s="293"/>
      <c r="Z3" s="293"/>
      <c r="AA3" s="293"/>
      <c r="AB3" s="293"/>
      <c r="AC3" s="293"/>
      <c r="AD3" s="293"/>
      <c r="AE3" s="293"/>
      <c r="AF3" s="293"/>
      <c r="AG3" s="293"/>
      <c r="AH3" s="293"/>
      <c r="AI3" s="39"/>
      <c r="AJ3" s="39"/>
      <c r="AK3" s="39"/>
      <c r="AL3" s="39"/>
      <c r="AM3" s="39"/>
      <c r="AN3" s="39"/>
      <c r="AO3" s="39"/>
      <c r="AP3" s="39"/>
      <c r="AQ3" s="39"/>
      <c r="AR3" s="39"/>
      <c r="AS3" s="39"/>
      <c r="AT3" s="39"/>
      <c r="AU3" s="39"/>
      <c r="AV3" s="39"/>
      <c r="AW3" s="39"/>
      <c r="AX3" s="39"/>
      <c r="AY3" s="39"/>
      <c r="AZ3" s="39"/>
      <c r="BA3" s="39"/>
      <c r="BB3" s="39"/>
      <c r="BC3" s="39"/>
      <c r="BD3" s="39"/>
      <c r="BE3" s="39"/>
      <c r="BF3" s="39"/>
      <c r="BG3" s="39"/>
      <c r="BH3" s="39"/>
      <c r="BI3" s="39"/>
      <c r="BJ3" s="39"/>
      <c r="BK3" s="39"/>
      <c r="BL3" s="39"/>
      <c r="BM3" s="39"/>
      <c r="BN3" s="39"/>
      <c r="BO3" s="39"/>
      <c r="BP3" s="39"/>
      <c r="BQ3" s="39"/>
      <c r="BR3" s="39"/>
      <c r="BS3" s="39"/>
      <c r="BT3" s="39"/>
      <c r="BU3" s="39"/>
      <c r="BV3" s="39"/>
      <c r="BW3" s="39"/>
      <c r="BX3" s="39"/>
      <c r="BY3" s="39"/>
      <c r="BZ3" s="39"/>
      <c r="CA3" s="39"/>
      <c r="CB3" s="39"/>
      <c r="CC3" s="39"/>
      <c r="CD3" s="39"/>
      <c r="CE3" s="39"/>
      <c r="CF3" s="39"/>
      <c r="CG3" s="39"/>
      <c r="CH3" s="39"/>
      <c r="CI3" s="39"/>
      <c r="CJ3" s="39"/>
      <c r="CK3" s="39"/>
      <c r="CL3" s="39"/>
      <c r="CM3" s="39"/>
      <c r="CN3" s="39"/>
      <c r="CO3" s="39"/>
      <c r="CP3" s="39"/>
    </row>
    <row r="4" spans="1:94" x14ac:dyDescent="0.25">
      <c r="A4" s="39"/>
      <c r="B4" s="292"/>
      <c r="C4" s="292"/>
      <c r="D4" s="292"/>
      <c r="E4" s="292"/>
      <c r="F4" s="292"/>
      <c r="G4" s="292"/>
      <c r="H4" s="292"/>
      <c r="I4" s="292"/>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39"/>
      <c r="BT4" s="39"/>
      <c r="BU4" s="39"/>
      <c r="BV4" s="39"/>
      <c r="BW4" s="39"/>
      <c r="BX4" s="39"/>
      <c r="BY4" s="39"/>
      <c r="BZ4" s="39"/>
      <c r="CA4" s="39"/>
      <c r="CB4" s="39"/>
      <c r="CC4" s="39"/>
      <c r="CD4" s="39"/>
      <c r="CE4" s="39"/>
      <c r="CF4" s="39"/>
      <c r="CG4" s="39"/>
      <c r="CH4" s="39"/>
      <c r="CI4" s="39"/>
      <c r="CJ4" s="39"/>
      <c r="CK4" s="39"/>
      <c r="CL4" s="39"/>
      <c r="CM4" s="39"/>
      <c r="CN4" s="39"/>
      <c r="CO4" s="39"/>
      <c r="CP4" s="39"/>
    </row>
    <row r="5" spans="1:94" ht="15.75" thickBot="1" x14ac:dyDescent="0.3">
      <c r="A5" s="39"/>
      <c r="B5" s="39"/>
      <c r="C5" s="39"/>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row>
    <row r="6" spans="1:94" ht="18.75" x14ac:dyDescent="0.3">
      <c r="A6" s="39"/>
      <c r="B6" s="294" t="s">
        <v>75</v>
      </c>
      <c r="C6" s="294"/>
      <c r="D6" s="295"/>
      <c r="E6" s="296" t="s">
        <v>76</v>
      </c>
      <c r="F6" s="297"/>
      <c r="G6" s="297"/>
      <c r="H6" s="297"/>
      <c r="I6" s="297"/>
      <c r="J6" s="107" t="e">
        <f>+IF(AND('Mapa de Riesgos'!#REF!="Muy AAAta",'Mapa de Riesgos'!#REF!="AAeve"),CONCATENATE("R",'Mapa de Riesgos'!$A$7),"")</f>
        <v>#REF!</v>
      </c>
      <c r="K6" s="108" t="e">
        <f>+IF(AND('Mapa de Riesgos'!#REF!="Muy AAAta",'Mapa de Riesgos'!#REF!="AAeve"),CONCATENATE("R",'Mapa de Riesgos'!$A$55),"")</f>
        <v>#REF!</v>
      </c>
      <c r="L6" s="108" t="e">
        <f>+IF(AND('Mapa de Riesgos'!#REF!="Muy AAAta",'Mapa de Riesgos'!#REF!="AAeve"),CONCATENATE("R",'Mapa de Riesgos'!$A$93),"")</f>
        <v>#REF!</v>
      </c>
      <c r="M6" s="108" t="e">
        <f>+IF(AND('Mapa de Riesgos'!#REF!="Muy AAAta",'Mapa de Riesgos'!#REF!="AAeve"),CONCATENATE("R",'Mapa de Riesgos'!$A$141),"")</f>
        <v>#REF!</v>
      </c>
      <c r="N6" s="108" t="e">
        <f>+IF(AND('Mapa de Riesgos'!#REF!="Muy AAAta",'Mapa de Riesgos'!#REF!="AAeve"),CONCATENATE("R",'Mapa de Riesgos'!$A$189),"")</f>
        <v>#REF!</v>
      </c>
      <c r="O6" s="107" t="e">
        <f>+IF(AND('Mapa de Riesgos'!#REF!="Muy AAAta",'Mapa de Riesgos'!#REF!="Menor"),CONCATENATE("R",'Mapa de Riesgos'!$A$7),"")</f>
        <v>#REF!</v>
      </c>
      <c r="P6" s="108" t="e">
        <f>+IF(AND('Mapa de Riesgos'!#REF!="Muy AAAta",'Mapa de Riesgos'!#REF!="Menor"),CONCATENATE("R",'Mapa de Riesgos'!$A$55),"")</f>
        <v>#REF!</v>
      </c>
      <c r="Q6" s="108" t="e">
        <f>+IF(AND('Mapa de Riesgos'!#REF!="Muy AAAta",'Mapa de Riesgos'!#REF!="Menor"),CONCATENATE("R",'Mapa de Riesgos'!$A$93),"")</f>
        <v>#REF!</v>
      </c>
      <c r="R6" s="108" t="e">
        <f>+IF(AND('Mapa de Riesgos'!#REF!="Muy AAAta",'Mapa de Riesgos'!#REF!="Menor"),CONCATENATE("R",'Mapa de Riesgos'!$A$141),"")</f>
        <v>#REF!</v>
      </c>
      <c r="S6" s="108" t="e">
        <f>+IF(AND('Mapa de Riesgos'!#REF!="Muy AAAta",'Mapa de Riesgos'!#REF!="Menor"),CONCATENATE("R",'Mapa de Riesgos'!$A$189),"")</f>
        <v>#REF!</v>
      </c>
      <c r="T6" s="107" t="e">
        <f>+IF(AND('Mapa de Riesgos'!#REF!="Muy AAAta",'Mapa de Riesgos'!#REF!="Moderado"),CONCATENATE("R",'Mapa de Riesgos'!$A$7),"")</f>
        <v>#REF!</v>
      </c>
      <c r="U6" s="108" t="e">
        <f>+IF(AND('Mapa de Riesgos'!#REF!="Muy AAAta",'Mapa de Riesgos'!#REF!="Moderado"),CONCATENATE("R",'Mapa de Riesgos'!$A$55),"")</f>
        <v>#REF!</v>
      </c>
      <c r="V6" s="108" t="e">
        <f>+IF(AND('Mapa de Riesgos'!#REF!="Muy AAAta",'Mapa de Riesgos'!#REF!="Moderado"),CONCATENATE("R",'Mapa de Riesgos'!$A$93),"")</f>
        <v>#REF!</v>
      </c>
      <c r="W6" s="108" t="e">
        <f>+IF(AND('Mapa de Riesgos'!#REF!="Muy AAAta",'Mapa de Riesgos'!#REF!="Moderado"),CONCATENATE("R",'Mapa de Riesgos'!$A$141),"")</f>
        <v>#REF!</v>
      </c>
      <c r="X6" s="108" t="e">
        <f>+IF(AND('Mapa de Riesgos'!#REF!="Muy AAAta",'Mapa de Riesgos'!#REF!="Moderado"),CONCATENATE("R",'Mapa de Riesgos'!$A$189),"")</f>
        <v>#REF!</v>
      </c>
      <c r="Y6" s="107" t="e">
        <f>+IF(AND('Mapa de Riesgos'!#REF!="Muy AAAta",'Mapa de Riesgos'!#REF!="Mayor"),CONCATENATE("R",'Mapa de Riesgos'!$A$7),"")</f>
        <v>#REF!</v>
      </c>
      <c r="Z6" s="108" t="e">
        <f>+IF(AND('Mapa de Riesgos'!#REF!="Muy AAAta",'Mapa de Riesgos'!#REF!="Mayor"),CONCATENATE("R",'Mapa de Riesgos'!$A$55),"")</f>
        <v>#REF!</v>
      </c>
      <c r="AA6" s="108" t="e">
        <f>+IF(AND('Mapa de Riesgos'!#REF!="Muy AAAta",'Mapa de Riesgos'!#REF!="Mayor"),CONCATENATE("R",'Mapa de Riesgos'!$A$93),"")</f>
        <v>#REF!</v>
      </c>
      <c r="AB6" s="108" t="e">
        <f>+IF(AND('Mapa de Riesgos'!#REF!="Muy AAAta",'Mapa de Riesgos'!#REF!="Mayor"),CONCATENATE("R",'Mapa de Riesgos'!$A$141),"")</f>
        <v>#REF!</v>
      </c>
      <c r="AC6" s="108" t="e">
        <f>+IF(AND('Mapa de Riesgos'!#REF!="Muy AAAta",'Mapa de Riesgos'!#REF!="Mayor"),CONCATENATE("R",'Mapa de Riesgos'!$A$189),"")</f>
        <v>#REF!</v>
      </c>
      <c r="AD6" s="133" t="e">
        <f>+IF(AND('Mapa de Riesgos'!#REF!="Muy AAAta",'Mapa de Riesgos'!#REF!="Catastrófico"),CONCATENATE("R",'Mapa de Riesgos'!$A$7),"")</f>
        <v>#REF!</v>
      </c>
      <c r="AE6" s="128" t="e">
        <f>+IF(AND('Mapa de Riesgos'!#REF!="Muy AAAta",'Mapa de Riesgos'!#REF!="Catastrófico"),CONCATENATE("R",'Mapa de Riesgos'!$A$55),"")</f>
        <v>#REF!</v>
      </c>
      <c r="AF6" s="128" t="e">
        <f>+IF(AND('Mapa de Riesgos'!#REF!="Muy AAAta",'Mapa de Riesgos'!#REF!="Catastrófico"),CONCATENATE("R",'Mapa de Riesgos'!$A$93),"")</f>
        <v>#REF!</v>
      </c>
      <c r="AG6" s="128" t="e">
        <f>+IF(AND('Mapa de Riesgos'!#REF!="Muy AAAta",'Mapa de Riesgos'!#REF!="Catastrófico"),CONCATENATE("R",'Mapa de Riesgos'!$A$141),"")</f>
        <v>#REF!</v>
      </c>
      <c r="AH6" s="129" t="e">
        <f>+IF(AND('Mapa de Riesgos'!#REF!="Muy AAAta",'Mapa de Riesgos'!#REF!="Catastrófico"),CONCATENATE("R",'Mapa de Riesgos'!$A$189),"")</f>
        <v>#REF!</v>
      </c>
      <c r="AJ6" s="302" t="s">
        <v>77</v>
      </c>
      <c r="AK6" s="303"/>
      <c r="AL6" s="303"/>
      <c r="AM6" s="303"/>
      <c r="AN6" s="303"/>
      <c r="AO6" s="304"/>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39"/>
      <c r="BT6" s="39"/>
      <c r="BU6" s="39"/>
      <c r="BV6" s="39"/>
      <c r="BW6" s="39"/>
    </row>
    <row r="7" spans="1:94" ht="18.75" x14ac:dyDescent="0.3">
      <c r="A7" s="39"/>
      <c r="B7" s="294"/>
      <c r="C7" s="294"/>
      <c r="D7" s="295"/>
      <c r="E7" s="298"/>
      <c r="F7" s="299"/>
      <c r="G7" s="299"/>
      <c r="H7" s="299"/>
      <c r="I7" s="299"/>
      <c r="J7" s="110" t="e">
        <f>+IF(AND('Mapa de Riesgos'!#REF!="Muy AAAta",'Mapa de Riesgos'!#REF!="AAeve"),CONCATENATE("R",'Mapa de Riesgos'!$A$13),"")</f>
        <v>#REF!</v>
      </c>
      <c r="K7" s="103" t="e">
        <f>+IF(AND('Mapa de Riesgos'!#REF!="Muy AAAta",'Mapa de Riesgos'!#REF!="AAeve"),CONCATENATE("R",'Mapa de Riesgos'!$A$61),"")</f>
        <v>#REF!</v>
      </c>
      <c r="L7" s="103" t="e">
        <f>+IF(AND('Mapa de Riesgos'!#REF!="Muy AAAta",'Mapa de Riesgos'!#REF!="AAeve"),CONCATENATE("R",'Mapa de Riesgos'!$A$99),"")</f>
        <v>#REF!</v>
      </c>
      <c r="M7" s="103" t="e">
        <f>+IF(AND('Mapa de Riesgos'!#REF!="Muy AAAta",'Mapa de Riesgos'!#REF!="AAeve"),CONCATENATE("R",'Mapa de Riesgos'!$A$147),"")</f>
        <v>#REF!</v>
      </c>
      <c r="N7" s="103" t="e">
        <f>+IF(AND('Mapa de Riesgos'!#REF!="Muy AAAta",'Mapa de Riesgos'!#REF!="AAeve"),CONCATENATE("R",'Mapa de Riesgos'!$A$195),"")</f>
        <v>#REF!</v>
      </c>
      <c r="O7" s="110" t="e">
        <f>+IF(AND('Mapa de Riesgos'!#REF!="Muy AAAta",'Mapa de Riesgos'!#REF!="Menor"),CONCATENATE("R",'Mapa de Riesgos'!$A$13),"")</f>
        <v>#REF!</v>
      </c>
      <c r="P7" s="103" t="e">
        <f>+IF(AND('Mapa de Riesgos'!#REF!="Muy AAAta",'Mapa de Riesgos'!#REF!="Menor"),CONCATENATE("R",'Mapa de Riesgos'!$A$61),"")</f>
        <v>#REF!</v>
      </c>
      <c r="Q7" s="103" t="e">
        <f>+IF(AND('Mapa de Riesgos'!#REF!="Muy AAAta",'Mapa de Riesgos'!#REF!="Menor"),CONCATENATE("R",'Mapa de Riesgos'!$A$99),"")</f>
        <v>#REF!</v>
      </c>
      <c r="R7" s="103" t="e">
        <f>+IF(AND('Mapa de Riesgos'!#REF!="Muy AAAta",'Mapa de Riesgos'!#REF!="Menor"),CONCATENATE("R",'Mapa de Riesgos'!$A$147),"")</f>
        <v>#REF!</v>
      </c>
      <c r="S7" s="103" t="e">
        <f>+IF(AND('Mapa de Riesgos'!#REF!="Muy AAAta",'Mapa de Riesgos'!#REF!="Menor"),CONCATENATE("R",'Mapa de Riesgos'!$A$195),"")</f>
        <v>#REF!</v>
      </c>
      <c r="T7" s="110" t="e">
        <f>+IF(AND('Mapa de Riesgos'!#REF!="Muy AAAta",'Mapa de Riesgos'!#REF!="Moderado"),CONCATENATE("R",'Mapa de Riesgos'!$A$13),"")</f>
        <v>#REF!</v>
      </c>
      <c r="U7" s="103" t="e">
        <f>+IF(AND('Mapa de Riesgos'!#REF!="Muy AAAta",'Mapa de Riesgos'!#REF!="Moderado"),CONCATENATE("R",'Mapa de Riesgos'!$A$61),"")</f>
        <v>#REF!</v>
      </c>
      <c r="V7" s="103" t="e">
        <f>+IF(AND('Mapa de Riesgos'!#REF!="Muy AAAta",'Mapa de Riesgos'!#REF!="Moderado"),CONCATENATE("R",'Mapa de Riesgos'!$A$99),"")</f>
        <v>#REF!</v>
      </c>
      <c r="W7" s="103" t="e">
        <f>+IF(AND('Mapa de Riesgos'!#REF!="Muy AAAta",'Mapa de Riesgos'!#REF!="Moderado"),CONCATENATE("R",'Mapa de Riesgos'!$A$147),"")</f>
        <v>#REF!</v>
      </c>
      <c r="X7" s="103" t="e">
        <f>+IF(AND('Mapa de Riesgos'!#REF!="Muy AAAta",'Mapa de Riesgos'!#REF!="Moderado"),CONCATENATE("R",'Mapa de Riesgos'!$A$195),"")</f>
        <v>#REF!</v>
      </c>
      <c r="Y7" s="110" t="e">
        <f>+IF(AND('Mapa de Riesgos'!#REF!="Muy AAAta",'Mapa de Riesgos'!#REF!="Mayor"),CONCATENATE("R",'Mapa de Riesgos'!$A$13),"")</f>
        <v>#REF!</v>
      </c>
      <c r="Z7" s="103" t="e">
        <f>+IF(AND('Mapa de Riesgos'!#REF!="Muy AAAta",'Mapa de Riesgos'!#REF!="Mayor"),CONCATENATE("R",'Mapa de Riesgos'!$A$61),"")</f>
        <v>#REF!</v>
      </c>
      <c r="AA7" s="103" t="e">
        <f>+IF(AND('Mapa de Riesgos'!#REF!="Muy AAAta",'Mapa de Riesgos'!#REF!="Mayor"),CONCATENATE("R",'Mapa de Riesgos'!$A$99),"")</f>
        <v>#REF!</v>
      </c>
      <c r="AB7" s="103" t="e">
        <f>+IF(AND('Mapa de Riesgos'!#REF!="Muy AAAta",'Mapa de Riesgos'!#REF!="Mayor"),CONCATENATE("R",'Mapa de Riesgos'!$A$147),"")</f>
        <v>#REF!</v>
      </c>
      <c r="AC7" s="103" t="e">
        <f>+IF(AND('Mapa de Riesgos'!#REF!="Muy AAAta",'Mapa de Riesgos'!#REF!="Mayor"),CONCATENATE("R",'Mapa de Riesgos'!$A$195),"")</f>
        <v>#REF!</v>
      </c>
      <c r="AD7" s="134" t="e">
        <f>+IF(AND('Mapa de Riesgos'!#REF!="Muy AAAta",'Mapa de Riesgos'!#REF!="Catastrófico"),CONCATENATE("R",'Mapa de Riesgos'!$A$13),"")</f>
        <v>#REF!</v>
      </c>
      <c r="AE7" s="104" t="e">
        <f>+IF(AND('Mapa de Riesgos'!#REF!="Muy AAAta",'Mapa de Riesgos'!#REF!="Catastrófico"),CONCATENATE("R",'Mapa de Riesgos'!$A$61),"")</f>
        <v>#REF!</v>
      </c>
      <c r="AF7" s="104" t="e">
        <f>+IF(AND('Mapa de Riesgos'!#REF!="Muy AAAta",'Mapa de Riesgos'!#REF!="Catastrófico"),CONCATENATE("R",'Mapa de Riesgos'!$A$99),"")</f>
        <v>#REF!</v>
      </c>
      <c r="AG7" s="104" t="e">
        <f>+IF(AND('Mapa de Riesgos'!#REF!="Muy AAAta",'Mapa de Riesgos'!#REF!="Catastrófico"),CONCATENATE("R",'Mapa de Riesgos'!$A$147),"")</f>
        <v>#REF!</v>
      </c>
      <c r="AH7" s="130" t="e">
        <f>+IF(AND('Mapa de Riesgos'!#REF!="Muy AAAta",'Mapa de Riesgos'!#REF!="Catastrófico"),CONCATENATE("R",'Mapa de Riesgos'!$A$195),"")</f>
        <v>#REF!</v>
      </c>
      <c r="AI7" s="39"/>
      <c r="AJ7" s="305"/>
      <c r="AK7" s="306"/>
      <c r="AL7" s="306"/>
      <c r="AM7" s="306"/>
      <c r="AN7" s="306"/>
      <c r="AO7" s="307"/>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39"/>
      <c r="BT7" s="39"/>
      <c r="BU7" s="39"/>
      <c r="BV7" s="39"/>
      <c r="BW7" s="39"/>
    </row>
    <row r="8" spans="1:94" ht="18.75" x14ac:dyDescent="0.3">
      <c r="A8" s="39"/>
      <c r="B8" s="294"/>
      <c r="C8" s="294"/>
      <c r="D8" s="295"/>
      <c r="E8" s="298"/>
      <c r="F8" s="299"/>
      <c r="G8" s="299"/>
      <c r="H8" s="299"/>
      <c r="I8" s="299"/>
      <c r="J8" s="110" t="e">
        <f>+IF(AND('Mapa de Riesgos'!#REF!="Muy AAAta",'Mapa de Riesgos'!#REF!="AAeve"),CONCATENATE("R",'Mapa de Riesgos'!$A$19),"")</f>
        <v>#REF!</v>
      </c>
      <c r="K8" s="103" t="e">
        <f>+IF(AND('Mapa de Riesgos'!#REF!="Muy AAAta",'Mapa de Riesgos'!#REF!="AAeve"),CONCATENATE("R",'Mapa de Riesgos'!$A$67),"")</f>
        <v>#REF!</v>
      </c>
      <c r="L8" s="103" t="e">
        <f>+IF(AND('Mapa de Riesgos'!#REF!="Muy AAAta",'Mapa de Riesgos'!#REF!="AAeve"),CONCATENATE("R",'Mapa de Riesgos'!$A$105),"")</f>
        <v>#REF!</v>
      </c>
      <c r="M8" s="103" t="e">
        <f>+IF(AND('Mapa de Riesgos'!#REF!="Muy AAAta",'Mapa de Riesgos'!#REF!="AAeve"),CONCATENATE("R",'Mapa de Riesgos'!$A$153),"")</f>
        <v>#REF!</v>
      </c>
      <c r="N8" s="103" t="e">
        <f>+IF(AND('Mapa de Riesgos'!#REF!="Muy AAAta",'Mapa de Riesgos'!#REF!="AAeve"),CONCATENATE("R",'Mapa de Riesgos'!$A$201),"")</f>
        <v>#REF!</v>
      </c>
      <c r="O8" s="110" t="e">
        <f>+IF(AND('Mapa de Riesgos'!#REF!="Muy AAAta",'Mapa de Riesgos'!#REF!="Menor"),CONCATENATE("R",'Mapa de Riesgos'!$A$19),"")</f>
        <v>#REF!</v>
      </c>
      <c r="P8" s="103" t="e">
        <f>+IF(AND('Mapa de Riesgos'!#REF!="Muy AAAta",'Mapa de Riesgos'!#REF!="Menor"),CONCATENATE("R",'Mapa de Riesgos'!$A$67),"")</f>
        <v>#REF!</v>
      </c>
      <c r="Q8" s="103" t="e">
        <f>+IF(AND('Mapa de Riesgos'!#REF!="Muy AAAta",'Mapa de Riesgos'!#REF!="Menor"),CONCATENATE("R",'Mapa de Riesgos'!$A$105),"")</f>
        <v>#REF!</v>
      </c>
      <c r="R8" s="103" t="e">
        <f>+IF(AND('Mapa de Riesgos'!#REF!="Muy AAAta",'Mapa de Riesgos'!#REF!="Menor"),CONCATENATE("R",'Mapa de Riesgos'!$A$153),"")</f>
        <v>#REF!</v>
      </c>
      <c r="S8" s="103" t="e">
        <f>+IF(AND('Mapa de Riesgos'!#REF!="Muy AAAta",'Mapa de Riesgos'!#REF!="Menor"),CONCATENATE("R",'Mapa de Riesgos'!$A$201),"")</f>
        <v>#REF!</v>
      </c>
      <c r="T8" s="110" t="e">
        <f>+IF(AND('Mapa de Riesgos'!#REF!="Muy AAAta",'Mapa de Riesgos'!#REF!="Moderado"),CONCATENATE("R",'Mapa de Riesgos'!$A$19),"")</f>
        <v>#REF!</v>
      </c>
      <c r="U8" s="103" t="e">
        <f>+IF(AND('Mapa de Riesgos'!#REF!="Muy AAAta",'Mapa de Riesgos'!#REF!="Moderado"),CONCATENATE("R",'Mapa de Riesgos'!$A$67),"")</f>
        <v>#REF!</v>
      </c>
      <c r="V8" s="103" t="e">
        <f>+IF(AND('Mapa de Riesgos'!#REF!="Muy AAAta",'Mapa de Riesgos'!#REF!="Moderado"),CONCATENATE("R",'Mapa de Riesgos'!$A$105),"")</f>
        <v>#REF!</v>
      </c>
      <c r="W8" s="103" t="e">
        <f>+IF(AND('Mapa de Riesgos'!#REF!="Muy AAAta",'Mapa de Riesgos'!#REF!="Moderado"),CONCATENATE("R",'Mapa de Riesgos'!$A$153),"")</f>
        <v>#REF!</v>
      </c>
      <c r="X8" s="103" t="e">
        <f>+IF(AND('Mapa de Riesgos'!#REF!="Muy AAAta",'Mapa de Riesgos'!#REF!="Moderado"),CONCATENATE("R",'Mapa de Riesgos'!$A$201),"")</f>
        <v>#REF!</v>
      </c>
      <c r="Y8" s="110" t="e">
        <f>+IF(AND('Mapa de Riesgos'!#REF!="Muy AAAta",'Mapa de Riesgos'!#REF!="Mayor"),CONCATENATE("R",'Mapa de Riesgos'!$A$19),"")</f>
        <v>#REF!</v>
      </c>
      <c r="Z8" s="103" t="e">
        <f>+IF(AND('Mapa de Riesgos'!#REF!="Muy AAAta",'Mapa de Riesgos'!#REF!="Mayor"),CONCATENATE("R",'Mapa de Riesgos'!$A$67),"")</f>
        <v>#REF!</v>
      </c>
      <c r="AA8" s="103" t="e">
        <f>+IF(AND('Mapa de Riesgos'!#REF!="Muy AAAta",'Mapa de Riesgos'!#REF!="Mayor"),CONCATENATE("R",'Mapa de Riesgos'!$A$105),"")</f>
        <v>#REF!</v>
      </c>
      <c r="AB8" s="103" t="e">
        <f>+IF(AND('Mapa de Riesgos'!#REF!="Muy AAAta",'Mapa de Riesgos'!#REF!="Mayor"),CONCATENATE("R",'Mapa de Riesgos'!$A$153),"")</f>
        <v>#REF!</v>
      </c>
      <c r="AC8" s="103" t="e">
        <f>+IF(AND('Mapa de Riesgos'!#REF!="Muy AAAta",'Mapa de Riesgos'!#REF!="Mayor"),CONCATENATE("R",'Mapa de Riesgos'!$A$201),"")</f>
        <v>#REF!</v>
      </c>
      <c r="AD8" s="134" t="e">
        <f>+IF(AND('Mapa de Riesgos'!#REF!="Muy AAAta",'Mapa de Riesgos'!#REF!="Catastrófico"),CONCATENATE("R",'Mapa de Riesgos'!$A$19),"")</f>
        <v>#REF!</v>
      </c>
      <c r="AE8" s="104" t="e">
        <f>+IF(AND('Mapa de Riesgos'!#REF!="Muy AAAta",'Mapa de Riesgos'!#REF!="Catastrófico"),CONCATENATE("R",'Mapa de Riesgos'!$A$67),"")</f>
        <v>#REF!</v>
      </c>
      <c r="AF8" s="104" t="e">
        <f>+IF(AND('Mapa de Riesgos'!#REF!="Muy AAAta",'Mapa de Riesgos'!#REF!="Catastrófico"),CONCATENATE("R",'Mapa de Riesgos'!$A$105),"")</f>
        <v>#REF!</v>
      </c>
      <c r="AG8" s="104" t="e">
        <f>+IF(AND('Mapa de Riesgos'!#REF!="Muy AAAta",'Mapa de Riesgos'!#REF!="Catastrófico"),CONCATENATE("R",'Mapa de Riesgos'!$A$153),"")</f>
        <v>#REF!</v>
      </c>
      <c r="AH8" s="130" t="e">
        <f>+IF(AND('Mapa de Riesgos'!#REF!="Muy AAAta",'Mapa de Riesgos'!#REF!="Catastrófico"),CONCATENATE("R",'Mapa de Riesgos'!$A$201),"")</f>
        <v>#REF!</v>
      </c>
      <c r="AI8" s="39"/>
      <c r="AJ8" s="305"/>
      <c r="AK8" s="306"/>
      <c r="AL8" s="306"/>
      <c r="AM8" s="306"/>
      <c r="AN8" s="306"/>
      <c r="AO8" s="307"/>
      <c r="AP8" s="39"/>
      <c r="AQ8" s="39"/>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39"/>
      <c r="BT8" s="39"/>
      <c r="BU8" s="39"/>
      <c r="BV8" s="39"/>
      <c r="BW8" s="39"/>
    </row>
    <row r="9" spans="1:94" ht="18.75" x14ac:dyDescent="0.3">
      <c r="A9" s="39"/>
      <c r="B9" s="294"/>
      <c r="C9" s="294"/>
      <c r="D9" s="295"/>
      <c r="E9" s="298"/>
      <c r="F9" s="299"/>
      <c r="G9" s="299"/>
      <c r="H9" s="299"/>
      <c r="I9" s="299"/>
      <c r="J9" s="110" t="e">
        <f>+IF(AND('Mapa de Riesgos'!#REF!="Muy AAAta",'Mapa de Riesgos'!#REF!="AAeve"),CONCATENATE("R",'Mapa de Riesgos'!$A$25),"")</f>
        <v>#REF!</v>
      </c>
      <c r="K9" s="103" t="e">
        <f>+IF(AND('Mapa de Riesgos'!#REF!="Muy AAAta",'Mapa de Riesgos'!#REF!="AAeve"),CONCATENATE("R",'Mapa de Riesgos'!$A$73),"")</f>
        <v>#REF!</v>
      </c>
      <c r="L9" s="103" t="e">
        <f>+IF(AND('Mapa de Riesgos'!#REF!="Muy AAAta",'Mapa de Riesgos'!#REF!="AAeve"),CONCATENATE("R",'Mapa de Riesgos'!$A$111),"")</f>
        <v>#REF!</v>
      </c>
      <c r="M9" s="103" t="e">
        <f>+IF(AND('Mapa de Riesgos'!#REF!="Muy AAAta",'Mapa de Riesgos'!#REF!="AAeve"),CONCATENATE("R",'Mapa de Riesgos'!$A$159),"")</f>
        <v>#REF!</v>
      </c>
      <c r="N9" s="103" t="e">
        <f>+IF(AND('Mapa de Riesgos'!#REF!="Muy AAAta",'Mapa de Riesgos'!#REF!="AAeve"),CONCATENATE("R",'Mapa de Riesgos'!$A$207),"")</f>
        <v>#REF!</v>
      </c>
      <c r="O9" s="110" t="e">
        <f>+IF(AND('Mapa de Riesgos'!#REF!="Muy AAAta",'Mapa de Riesgos'!#REF!="Menor"),CONCATENATE("R",'Mapa de Riesgos'!$A$25),"")</f>
        <v>#REF!</v>
      </c>
      <c r="P9" s="103" t="e">
        <f>+IF(AND('Mapa de Riesgos'!#REF!="Muy AAAta",'Mapa de Riesgos'!#REF!="Menor"),CONCATENATE("R",'Mapa de Riesgos'!$A$73),"")</f>
        <v>#REF!</v>
      </c>
      <c r="Q9" s="103" t="e">
        <f>+IF(AND('Mapa de Riesgos'!#REF!="Muy AAAta",'Mapa de Riesgos'!#REF!="Menor"),CONCATENATE("R",'Mapa de Riesgos'!$A$111),"")</f>
        <v>#REF!</v>
      </c>
      <c r="R9" s="103" t="e">
        <f>+IF(AND('Mapa de Riesgos'!#REF!="Muy AAAta",'Mapa de Riesgos'!#REF!="Menor"),CONCATENATE("R",'Mapa de Riesgos'!$A$159),"")</f>
        <v>#REF!</v>
      </c>
      <c r="S9" s="103" t="e">
        <f>+IF(AND('Mapa de Riesgos'!#REF!="Muy AAAta",'Mapa de Riesgos'!#REF!="Menor"),CONCATENATE("R",'Mapa de Riesgos'!$A$207),"")</f>
        <v>#REF!</v>
      </c>
      <c r="T9" s="110" t="e">
        <f>+IF(AND('Mapa de Riesgos'!#REF!="Muy AAAta",'Mapa de Riesgos'!#REF!="Moderado"),CONCATENATE("R",'Mapa de Riesgos'!$A$25),"")</f>
        <v>#REF!</v>
      </c>
      <c r="U9" s="103" t="e">
        <f>+IF(AND('Mapa de Riesgos'!#REF!="Muy AAAta",'Mapa de Riesgos'!#REF!="Moderado"),CONCATENATE("R",'Mapa de Riesgos'!$A$73),"")</f>
        <v>#REF!</v>
      </c>
      <c r="V9" s="103" t="e">
        <f>+IF(AND('Mapa de Riesgos'!#REF!="Muy AAAta",'Mapa de Riesgos'!#REF!="Moderado"),CONCATENATE("R",'Mapa de Riesgos'!$A$111),"")</f>
        <v>#REF!</v>
      </c>
      <c r="W9" s="103" t="e">
        <f>+IF(AND('Mapa de Riesgos'!#REF!="Muy AAAta",'Mapa de Riesgos'!#REF!="Moderado"),CONCATENATE("R",'Mapa de Riesgos'!$A$159),"")</f>
        <v>#REF!</v>
      </c>
      <c r="X9" s="103" t="e">
        <f>+IF(AND('Mapa de Riesgos'!#REF!="Muy AAAta",'Mapa de Riesgos'!#REF!="Moderado"),CONCATENATE("R",'Mapa de Riesgos'!$A$207),"")</f>
        <v>#REF!</v>
      </c>
      <c r="Y9" s="110" t="e">
        <f>+IF(AND('Mapa de Riesgos'!#REF!="Muy AAAta",'Mapa de Riesgos'!#REF!="Mayor"),CONCATENATE("R",'Mapa de Riesgos'!$A$25),"")</f>
        <v>#REF!</v>
      </c>
      <c r="Z9" s="103" t="e">
        <f>+IF(AND('Mapa de Riesgos'!#REF!="Muy AAAta",'Mapa de Riesgos'!#REF!="Mayor"),CONCATENATE("R",'Mapa de Riesgos'!$A$73),"")</f>
        <v>#REF!</v>
      </c>
      <c r="AA9" s="103" t="e">
        <f>+IF(AND('Mapa de Riesgos'!#REF!="Muy AAAta",'Mapa de Riesgos'!#REF!="Mayor"),CONCATENATE("R",'Mapa de Riesgos'!$A$111),"")</f>
        <v>#REF!</v>
      </c>
      <c r="AB9" s="103" t="e">
        <f>+IF(AND('Mapa de Riesgos'!#REF!="Muy AAAta",'Mapa de Riesgos'!#REF!="Mayor"),CONCATENATE("R",'Mapa de Riesgos'!$A$159),"")</f>
        <v>#REF!</v>
      </c>
      <c r="AC9" s="103" t="e">
        <f>+IF(AND('Mapa de Riesgos'!#REF!="Muy AAAta",'Mapa de Riesgos'!#REF!="Mayor"),CONCATENATE("R",'Mapa de Riesgos'!$A$207),"")</f>
        <v>#REF!</v>
      </c>
      <c r="AD9" s="134" t="e">
        <f>+IF(AND('Mapa de Riesgos'!#REF!="Muy AAAta",'Mapa de Riesgos'!#REF!="Catastrófico"),CONCATENATE("R",'Mapa de Riesgos'!$A$25),"")</f>
        <v>#REF!</v>
      </c>
      <c r="AE9" s="104" t="e">
        <f>+IF(AND('Mapa de Riesgos'!#REF!="Muy AAAta",'Mapa de Riesgos'!#REF!="Catastrófico"),CONCATENATE("R",'Mapa de Riesgos'!$A$73),"")</f>
        <v>#REF!</v>
      </c>
      <c r="AF9" s="104" t="e">
        <f>+IF(AND('Mapa de Riesgos'!#REF!="Muy AAAta",'Mapa de Riesgos'!#REF!="Catastrófico"),CONCATENATE("R",'Mapa de Riesgos'!$A$111),"")</f>
        <v>#REF!</v>
      </c>
      <c r="AG9" s="104" t="e">
        <f>+IF(AND('Mapa de Riesgos'!#REF!="Muy AAAta",'Mapa de Riesgos'!#REF!="Catastrófico"),CONCATENATE("R",'Mapa de Riesgos'!$A$159),"")</f>
        <v>#REF!</v>
      </c>
      <c r="AH9" s="130" t="e">
        <f>+IF(AND('Mapa de Riesgos'!#REF!="Muy AAAta",'Mapa de Riesgos'!#REF!="Catastrófico"),CONCATENATE("R",'Mapa de Riesgos'!$A$207),"")</f>
        <v>#REF!</v>
      </c>
      <c r="AI9" s="39"/>
      <c r="AJ9" s="305"/>
      <c r="AK9" s="306"/>
      <c r="AL9" s="306"/>
      <c r="AM9" s="306"/>
      <c r="AN9" s="306"/>
      <c r="AO9" s="307"/>
      <c r="AP9" s="39"/>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39"/>
      <c r="BT9" s="39"/>
      <c r="BU9" s="39"/>
      <c r="BV9" s="39"/>
      <c r="BW9" s="39"/>
    </row>
    <row r="10" spans="1:94" ht="18.75" x14ac:dyDescent="0.3">
      <c r="A10" s="39"/>
      <c r="B10" s="294"/>
      <c r="C10" s="294"/>
      <c r="D10" s="295"/>
      <c r="E10" s="298"/>
      <c r="F10" s="299"/>
      <c r="G10" s="299"/>
      <c r="H10" s="299"/>
      <c r="I10" s="299"/>
      <c r="J10" s="110" t="e">
        <f>+IF(AND('Mapa de Riesgos'!#REF!="Muy AAAta",'Mapa de Riesgos'!#REF!="AAeve"),CONCATENATE("R",'Mapa de Riesgos'!$A$31),"")</f>
        <v>#REF!</v>
      </c>
      <c r="K10" s="103" t="e">
        <f>+IF(AND('Mapa de Riesgos'!#REF!="Muy AAAta",'Mapa de Riesgos'!#REF!="AAeve"),CONCATENATE("R",'Mapa de Riesgos'!$A$75),"")</f>
        <v>#REF!</v>
      </c>
      <c r="L10" s="103" t="e">
        <f>+IF(AND('Mapa de Riesgos'!#REF!="Muy AAAta",'Mapa de Riesgos'!#REF!="AAeve"),CONCATENATE("R",'Mapa de Riesgos'!$A$117),"")</f>
        <v>#REF!</v>
      </c>
      <c r="M10" s="103" t="e">
        <f>+IF(AND('Mapa de Riesgos'!#REF!="Muy AAAta",'Mapa de Riesgos'!#REF!="AAeve"),CONCATENATE("R",'Mapa de Riesgos'!$A$165),"")</f>
        <v>#REF!</v>
      </c>
      <c r="N10" s="103" t="e">
        <f>+IF(AND('Mapa de Riesgos'!#REF!="Muy AAAta",'Mapa de Riesgos'!#REF!="AAeve"),CONCATENATE("R",'Mapa de Riesgos'!$A$213),"")</f>
        <v>#REF!</v>
      </c>
      <c r="O10" s="110" t="e">
        <f>+IF(AND('Mapa de Riesgos'!#REF!="Muy AAAta",'Mapa de Riesgos'!#REF!="Menor"),CONCATENATE("R",'Mapa de Riesgos'!$A$31),"")</f>
        <v>#REF!</v>
      </c>
      <c r="P10" s="103" t="e">
        <f>+IF(AND('Mapa de Riesgos'!#REF!="Muy AAAta",'Mapa de Riesgos'!#REF!="Menor"),CONCATENATE("R",'Mapa de Riesgos'!$A$75),"")</f>
        <v>#REF!</v>
      </c>
      <c r="Q10" s="103" t="e">
        <f>+IF(AND('Mapa de Riesgos'!#REF!="Muy AAAta",'Mapa de Riesgos'!#REF!="Menor"),CONCATENATE("R",'Mapa de Riesgos'!$A$117),"")</f>
        <v>#REF!</v>
      </c>
      <c r="R10" s="103" t="e">
        <f>+IF(AND('Mapa de Riesgos'!#REF!="Muy AAAta",'Mapa de Riesgos'!#REF!="Menor"),CONCATENATE("R",'Mapa de Riesgos'!$A$165),"")</f>
        <v>#REF!</v>
      </c>
      <c r="S10" s="103" t="e">
        <f>+IF(AND('Mapa de Riesgos'!#REF!="Muy AAAta",'Mapa de Riesgos'!#REF!="Menor"),CONCATENATE("R",'Mapa de Riesgos'!$A$213),"")</f>
        <v>#REF!</v>
      </c>
      <c r="T10" s="110" t="e">
        <f>+IF(AND('Mapa de Riesgos'!#REF!="Muy AAAta",'Mapa de Riesgos'!#REF!="Moderado"),CONCATENATE("R",'Mapa de Riesgos'!$A$31),"")</f>
        <v>#REF!</v>
      </c>
      <c r="U10" s="103" t="e">
        <f>+IF(AND('Mapa de Riesgos'!#REF!="Muy AAAta",'Mapa de Riesgos'!#REF!="Moderado"),CONCATENATE("R",'Mapa de Riesgos'!$A$75),"")</f>
        <v>#REF!</v>
      </c>
      <c r="V10" s="103" t="e">
        <f>+IF(AND('Mapa de Riesgos'!#REF!="Muy AAAta",'Mapa de Riesgos'!#REF!="Moderado"),CONCATENATE("R",'Mapa de Riesgos'!$A$117),"")</f>
        <v>#REF!</v>
      </c>
      <c r="W10" s="103" t="e">
        <f>+IF(AND('Mapa de Riesgos'!#REF!="Muy AAAta",'Mapa de Riesgos'!#REF!="Moderado"),CONCATENATE("R",'Mapa de Riesgos'!$A$165),"")</f>
        <v>#REF!</v>
      </c>
      <c r="X10" s="103" t="e">
        <f>+IF(AND('Mapa de Riesgos'!#REF!="Muy AAAta",'Mapa de Riesgos'!#REF!="Moderado"),CONCATENATE("R",'Mapa de Riesgos'!$A$213),"")</f>
        <v>#REF!</v>
      </c>
      <c r="Y10" s="110" t="e">
        <f>+IF(AND('Mapa de Riesgos'!#REF!="Muy AAAta",'Mapa de Riesgos'!#REF!="Mayor"),CONCATENATE("R",'Mapa de Riesgos'!$A$31),"")</f>
        <v>#REF!</v>
      </c>
      <c r="Z10" s="103" t="e">
        <f>+IF(AND('Mapa de Riesgos'!#REF!="Muy AAAta",'Mapa de Riesgos'!#REF!="Mayor"),CONCATENATE("R",'Mapa de Riesgos'!$A$75),"")</f>
        <v>#REF!</v>
      </c>
      <c r="AA10" s="103" t="e">
        <f>+IF(AND('Mapa de Riesgos'!#REF!="Muy AAAta",'Mapa de Riesgos'!#REF!="Mayor"),CONCATENATE("R",'Mapa de Riesgos'!$A$117),"")</f>
        <v>#REF!</v>
      </c>
      <c r="AB10" s="103" t="e">
        <f>+IF(AND('Mapa de Riesgos'!#REF!="Muy AAAta",'Mapa de Riesgos'!#REF!="Mayor"),CONCATENATE("R",'Mapa de Riesgos'!$A$165),"")</f>
        <v>#REF!</v>
      </c>
      <c r="AC10" s="103" t="e">
        <f>+IF(AND('Mapa de Riesgos'!#REF!="Muy AAAta",'Mapa de Riesgos'!#REF!="Mayor"),CONCATENATE("R",'Mapa de Riesgos'!$A$213),"")</f>
        <v>#REF!</v>
      </c>
      <c r="AD10" s="134" t="e">
        <f>+IF(AND('Mapa de Riesgos'!#REF!="Muy AAAta",'Mapa de Riesgos'!#REF!="Catastrófico"),CONCATENATE("R",'Mapa de Riesgos'!$A$31),"")</f>
        <v>#REF!</v>
      </c>
      <c r="AE10" s="104" t="e">
        <f>+IF(AND('Mapa de Riesgos'!#REF!="Muy AAAta",'Mapa de Riesgos'!#REF!="Catastrófico"),CONCATENATE("R",'Mapa de Riesgos'!$A$75),"")</f>
        <v>#REF!</v>
      </c>
      <c r="AF10" s="104" t="e">
        <f>+IF(AND('Mapa de Riesgos'!#REF!="Muy AAAta",'Mapa de Riesgos'!#REF!="Catastrófico"),CONCATENATE("R",'Mapa de Riesgos'!$A$117),"")</f>
        <v>#REF!</v>
      </c>
      <c r="AG10" s="104" t="e">
        <f>+IF(AND('Mapa de Riesgos'!#REF!="Muy AAAta",'Mapa de Riesgos'!#REF!="Catastrófico"),CONCATENATE("R",'Mapa de Riesgos'!$A$165),"")</f>
        <v>#REF!</v>
      </c>
      <c r="AH10" s="130" t="e">
        <f>+IF(AND('Mapa de Riesgos'!#REF!="Muy AAAta",'Mapa de Riesgos'!#REF!="Catastrófico"),CONCATENATE("R",'Mapa de Riesgos'!$A$213),"")</f>
        <v>#REF!</v>
      </c>
      <c r="AI10" s="39"/>
      <c r="AJ10" s="305"/>
      <c r="AK10" s="306"/>
      <c r="AL10" s="306"/>
      <c r="AM10" s="306"/>
      <c r="AN10" s="306"/>
      <c r="AO10" s="307"/>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39"/>
      <c r="BT10" s="39"/>
      <c r="BU10" s="39"/>
      <c r="BV10" s="39"/>
      <c r="BW10" s="39"/>
    </row>
    <row r="11" spans="1:94" ht="18.75" x14ac:dyDescent="0.3">
      <c r="A11" s="39"/>
      <c r="B11" s="294"/>
      <c r="C11" s="294"/>
      <c r="D11" s="295"/>
      <c r="E11" s="298"/>
      <c r="F11" s="299"/>
      <c r="G11" s="299"/>
      <c r="H11" s="299"/>
      <c r="I11" s="299"/>
      <c r="J11" s="110" t="e">
        <f>+IF(AND('Mapa de Riesgos'!#REF!="Muy AAAta",'Mapa de Riesgos'!#REF!="AAeve"),CONCATENATE("R",'Mapa de Riesgos'!$A$37),"")</f>
        <v>#REF!</v>
      </c>
      <c r="K11" s="103" t="e">
        <f>+IF(AND('Mapa de Riesgos'!#REF!="Muy AAAta",'Mapa de Riesgos'!#REF!="AAeve"),CONCATENATE("R",'Mapa de Riesgos'!$A$81),"")</f>
        <v>#REF!</v>
      </c>
      <c r="L11" s="103" t="e">
        <f>+IF(AND('Mapa de Riesgos'!#REF!="Muy AAAta",'Mapa de Riesgos'!#REF!="AAeve"),CONCATENATE("R",'Mapa de Riesgos'!$A$126),"")</f>
        <v>#REF!</v>
      </c>
      <c r="M11" s="103" t="e">
        <f>+IF(AND('Mapa de Riesgos'!#REF!="Muy AAAta",'Mapa de Riesgos'!#REF!="AAeve"),CONCATENATE("R",'Mapa de Riesgos'!$A$171),"")</f>
        <v>#REF!</v>
      </c>
      <c r="N11" s="103" t="e">
        <f>+IF(AND('Mapa de Riesgos'!#REF!="Muy AAAta",'Mapa de Riesgos'!#REF!="AAeve"),CONCATENATE("R",'Mapa de Riesgos'!$A$219),"")</f>
        <v>#REF!</v>
      </c>
      <c r="O11" s="110" t="e">
        <f>+IF(AND('Mapa de Riesgos'!#REF!="Muy AAAta",'Mapa de Riesgos'!#REF!="Menor"),CONCATENATE("R",'Mapa de Riesgos'!$A$37),"")</f>
        <v>#REF!</v>
      </c>
      <c r="P11" s="103" t="e">
        <f>+IF(AND('Mapa de Riesgos'!#REF!="Muy AAAta",'Mapa de Riesgos'!#REF!="Menor"),CONCATENATE("R",'Mapa de Riesgos'!$A$81),"")</f>
        <v>#REF!</v>
      </c>
      <c r="Q11" s="103" t="e">
        <f>+IF(AND('Mapa de Riesgos'!#REF!="Muy AAAta",'Mapa de Riesgos'!#REF!="Menor"),CONCATENATE("R",'Mapa de Riesgos'!$A$126),"")</f>
        <v>#REF!</v>
      </c>
      <c r="R11" s="103" t="e">
        <f>+IF(AND('Mapa de Riesgos'!#REF!="Muy AAAta",'Mapa de Riesgos'!#REF!="Menor"),CONCATENATE("R",'Mapa de Riesgos'!$A$171),"")</f>
        <v>#REF!</v>
      </c>
      <c r="S11" s="103" t="e">
        <f>+IF(AND('Mapa de Riesgos'!#REF!="Muy AAAta",'Mapa de Riesgos'!#REF!="Menor"),CONCATENATE("R",'Mapa de Riesgos'!$A$219),"")</f>
        <v>#REF!</v>
      </c>
      <c r="T11" s="110" t="e">
        <f>+IF(AND('Mapa de Riesgos'!#REF!="Muy AAAta",'Mapa de Riesgos'!#REF!="Moderado"),CONCATENATE("R",'Mapa de Riesgos'!$A$37),"")</f>
        <v>#REF!</v>
      </c>
      <c r="U11" s="103" t="e">
        <f>+IF(AND('Mapa de Riesgos'!#REF!="Muy AAAta",'Mapa de Riesgos'!#REF!="Moderado"),CONCATENATE("R",'Mapa de Riesgos'!$A$81),"")</f>
        <v>#REF!</v>
      </c>
      <c r="V11" s="103" t="e">
        <f>+IF(AND('Mapa de Riesgos'!#REF!="Muy AAAta",'Mapa de Riesgos'!#REF!="Moderado"),CONCATENATE("R",'Mapa de Riesgos'!$A$126),"")</f>
        <v>#REF!</v>
      </c>
      <c r="W11" s="103" t="e">
        <f>+IF(AND('Mapa de Riesgos'!#REF!="Muy AAAta",'Mapa de Riesgos'!#REF!="Moderado"),CONCATENATE("R",'Mapa de Riesgos'!$A$171),"")</f>
        <v>#REF!</v>
      </c>
      <c r="X11" s="103" t="e">
        <f>+IF(AND('Mapa de Riesgos'!#REF!="Muy AAAta",'Mapa de Riesgos'!#REF!="Moderado"),CONCATENATE("R",'Mapa de Riesgos'!$A$219),"")</f>
        <v>#REF!</v>
      </c>
      <c r="Y11" s="110" t="e">
        <f>+IF(AND('Mapa de Riesgos'!#REF!="Muy AAAta",'Mapa de Riesgos'!#REF!="Mayor"),CONCATENATE("R",'Mapa de Riesgos'!$A$37),"")</f>
        <v>#REF!</v>
      </c>
      <c r="Z11" s="103" t="e">
        <f>+IF(AND('Mapa de Riesgos'!#REF!="Muy AAAta",'Mapa de Riesgos'!#REF!="Mayor"),CONCATENATE("R",'Mapa de Riesgos'!$A$81),"")</f>
        <v>#REF!</v>
      </c>
      <c r="AA11" s="103" t="e">
        <f>+IF(AND('Mapa de Riesgos'!#REF!="Muy AAAta",'Mapa de Riesgos'!#REF!="Mayor"),CONCATENATE("R",'Mapa de Riesgos'!$A$126),"")</f>
        <v>#REF!</v>
      </c>
      <c r="AB11" s="103" t="e">
        <f>+IF(AND('Mapa de Riesgos'!#REF!="Muy AAAta",'Mapa de Riesgos'!#REF!="Mayor"),CONCATENATE("R",'Mapa de Riesgos'!$A$171),"")</f>
        <v>#REF!</v>
      </c>
      <c r="AC11" s="103" t="e">
        <f>+IF(AND('Mapa de Riesgos'!#REF!="Muy AAAta",'Mapa de Riesgos'!#REF!="Mayor"),CONCATENATE("R",'Mapa de Riesgos'!$A$219),"")</f>
        <v>#REF!</v>
      </c>
      <c r="AD11" s="134" t="e">
        <f>+IF(AND('Mapa de Riesgos'!#REF!="Muy AAAta",'Mapa de Riesgos'!#REF!="Catastrófico"),CONCATENATE("R",'Mapa de Riesgos'!$A$37),"")</f>
        <v>#REF!</v>
      </c>
      <c r="AE11" s="104" t="e">
        <f>+IF(AND('Mapa de Riesgos'!#REF!="Muy AAAta",'Mapa de Riesgos'!#REF!="Catastrófico"),CONCATENATE("R",'Mapa de Riesgos'!$A$81),"")</f>
        <v>#REF!</v>
      </c>
      <c r="AF11" s="104" t="e">
        <f>+IF(AND('Mapa de Riesgos'!#REF!="Muy AAAta",'Mapa de Riesgos'!#REF!="Catastrófico"),CONCATENATE("R",'Mapa de Riesgos'!$A$126),"")</f>
        <v>#REF!</v>
      </c>
      <c r="AG11" s="104" t="e">
        <f>+IF(AND('Mapa de Riesgos'!#REF!="Muy AAAta",'Mapa de Riesgos'!#REF!="Catastrófico"),CONCATENATE("R",'Mapa de Riesgos'!$A$171),"")</f>
        <v>#REF!</v>
      </c>
      <c r="AH11" s="130" t="e">
        <f>+IF(AND('Mapa de Riesgos'!#REF!="Muy AAAta",'Mapa de Riesgos'!#REF!="Catastrófico"),CONCATENATE("R",'Mapa de Riesgos'!$A$219),"")</f>
        <v>#REF!</v>
      </c>
      <c r="AI11" s="39"/>
      <c r="AJ11" s="305"/>
      <c r="AK11" s="306"/>
      <c r="AL11" s="306"/>
      <c r="AM11" s="306"/>
      <c r="AN11" s="306"/>
      <c r="AO11" s="307"/>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row>
    <row r="12" spans="1:94" ht="18.75" x14ac:dyDescent="0.3">
      <c r="A12" s="39"/>
      <c r="B12" s="294"/>
      <c r="C12" s="294"/>
      <c r="D12" s="295"/>
      <c r="E12" s="298"/>
      <c r="F12" s="299"/>
      <c r="G12" s="299"/>
      <c r="H12" s="299"/>
      <c r="I12" s="299"/>
      <c r="J12" s="110" t="e">
        <f>+IF(AND('Mapa de Riesgos'!#REF!="Muy AAAta",'Mapa de Riesgos'!#REF!="AAeve"),CONCATENATE("R",'Mapa de Riesgos'!$A$43),"")</f>
        <v>#REF!</v>
      </c>
      <c r="K12" s="103" t="e">
        <f>+IF(AND('Mapa de Riesgos'!#REF!="Muy AAAta",'Mapa de Riesgos'!#REF!="AAeve"),CONCATENATE("R",'Mapa de Riesgos'!$A$87),"")</f>
        <v>#REF!</v>
      </c>
      <c r="L12" s="103" t="e">
        <f>+IF(AND('Mapa de Riesgos'!#REF!="Muy AAAta",'Mapa de Riesgos'!#REF!="AAeve"),CONCATENATE("R",'Mapa de Riesgos'!$A$129),"")</f>
        <v>#REF!</v>
      </c>
      <c r="M12" s="103" t="e">
        <f>+IF(AND('Mapa de Riesgos'!#REF!="Muy AAAta",'Mapa de Riesgos'!#REF!="AAeve"),CONCATENATE("R",'Mapa de Riesgos'!$A$177),"")</f>
        <v>#REF!</v>
      </c>
      <c r="N12" s="103" t="e">
        <f>+IF(AND('Mapa de Riesgos'!#REF!="Muy AAAta",'Mapa de Riesgos'!#REF!="AAeve"),CONCATENATE("R",'Mapa de Riesgos'!$A$225),"")</f>
        <v>#REF!</v>
      </c>
      <c r="O12" s="110" t="e">
        <f>+IF(AND('Mapa de Riesgos'!#REF!="Muy AAAta",'Mapa de Riesgos'!#REF!="Menor"),CONCATENATE("R",'Mapa de Riesgos'!$A$43),"")</f>
        <v>#REF!</v>
      </c>
      <c r="P12" s="103" t="e">
        <f>+IF(AND('Mapa de Riesgos'!#REF!="Muy AAAta",'Mapa de Riesgos'!#REF!="Menor"),CONCATENATE("R",'Mapa de Riesgos'!$A$87),"")</f>
        <v>#REF!</v>
      </c>
      <c r="Q12" s="103" t="e">
        <f>+IF(AND('Mapa de Riesgos'!#REF!="Muy AAAta",'Mapa de Riesgos'!#REF!="Menor"),CONCATENATE("R",'Mapa de Riesgos'!$A$129),"")</f>
        <v>#REF!</v>
      </c>
      <c r="R12" s="103" t="e">
        <f>+IF(AND('Mapa de Riesgos'!#REF!="Muy AAAta",'Mapa de Riesgos'!#REF!="Menor"),CONCATENATE("R",'Mapa de Riesgos'!$A$177),"")</f>
        <v>#REF!</v>
      </c>
      <c r="S12" s="103" t="e">
        <f>+IF(AND('Mapa de Riesgos'!#REF!="Muy AAAta",'Mapa de Riesgos'!#REF!="Menor"),CONCATENATE("R",'Mapa de Riesgos'!$A$225),"")</f>
        <v>#REF!</v>
      </c>
      <c r="T12" s="110" t="e">
        <f>+IF(AND('Mapa de Riesgos'!#REF!="Muy AAAta",'Mapa de Riesgos'!#REF!="Moderado"),CONCATENATE("R",'Mapa de Riesgos'!$A$43),"")</f>
        <v>#REF!</v>
      </c>
      <c r="U12" s="103" t="e">
        <f>+IF(AND('Mapa de Riesgos'!#REF!="Muy AAAta",'Mapa de Riesgos'!#REF!="Moderado"),CONCATENATE("R",'Mapa de Riesgos'!$A$87),"")</f>
        <v>#REF!</v>
      </c>
      <c r="V12" s="103" t="e">
        <f>+IF(AND('Mapa de Riesgos'!#REF!="Muy AAAta",'Mapa de Riesgos'!#REF!="Moderado"),CONCATENATE("R",'Mapa de Riesgos'!$A$129),"")</f>
        <v>#REF!</v>
      </c>
      <c r="W12" s="103" t="e">
        <f>+IF(AND('Mapa de Riesgos'!#REF!="Muy AAAta",'Mapa de Riesgos'!#REF!="Moderado"),CONCATENATE("R",'Mapa de Riesgos'!$A$177),"")</f>
        <v>#REF!</v>
      </c>
      <c r="X12" s="103" t="e">
        <f>+IF(AND('Mapa de Riesgos'!#REF!="Muy AAAta",'Mapa de Riesgos'!#REF!="Moderado"),CONCATENATE("R",'Mapa de Riesgos'!$A$225),"")</f>
        <v>#REF!</v>
      </c>
      <c r="Y12" s="110" t="e">
        <f>+IF(AND('Mapa de Riesgos'!#REF!="Muy AAAta",'Mapa de Riesgos'!#REF!="Mayor"),CONCATENATE("R",'Mapa de Riesgos'!$A$43),"")</f>
        <v>#REF!</v>
      </c>
      <c r="Z12" s="103" t="e">
        <f>+IF(AND('Mapa de Riesgos'!#REF!="Muy AAAta",'Mapa de Riesgos'!#REF!="Mayor"),CONCATENATE("R",'Mapa de Riesgos'!$A$87),"")</f>
        <v>#REF!</v>
      </c>
      <c r="AA12" s="103" t="e">
        <f>+IF(AND('Mapa de Riesgos'!#REF!="Muy AAAta",'Mapa de Riesgos'!#REF!="Mayor"),CONCATENATE("R",'Mapa de Riesgos'!$A$129),"")</f>
        <v>#REF!</v>
      </c>
      <c r="AB12" s="103" t="e">
        <f>+IF(AND('Mapa de Riesgos'!#REF!="Muy AAAta",'Mapa de Riesgos'!#REF!="Mayor"),CONCATENATE("R",'Mapa de Riesgos'!$A$177),"")</f>
        <v>#REF!</v>
      </c>
      <c r="AC12" s="103" t="e">
        <f>+IF(AND('Mapa de Riesgos'!#REF!="Muy AAAta",'Mapa de Riesgos'!#REF!="Mayor"),CONCATENATE("R",'Mapa de Riesgos'!$A$225),"")</f>
        <v>#REF!</v>
      </c>
      <c r="AD12" s="134" t="e">
        <f>+IF(AND('Mapa de Riesgos'!#REF!="Muy AAAta",'Mapa de Riesgos'!#REF!="Catastrófico"),CONCATENATE("R",'Mapa de Riesgos'!$A$43),"")</f>
        <v>#REF!</v>
      </c>
      <c r="AE12" s="104" t="e">
        <f>+IF(AND('Mapa de Riesgos'!#REF!="Muy AAAta",'Mapa de Riesgos'!#REF!="Catastrófico"),CONCATENATE("R",'Mapa de Riesgos'!$A$87),"")</f>
        <v>#REF!</v>
      </c>
      <c r="AF12" s="104" t="e">
        <f>+IF(AND('Mapa de Riesgos'!#REF!="Muy AAAta",'Mapa de Riesgos'!#REF!="Catastrófico"),CONCATENATE("R",'Mapa de Riesgos'!$A$129),"")</f>
        <v>#REF!</v>
      </c>
      <c r="AG12" s="104" t="e">
        <f>+IF(AND('Mapa de Riesgos'!#REF!="Muy AAAta",'Mapa de Riesgos'!#REF!="Catastrófico"),CONCATENATE("R",'Mapa de Riesgos'!$A$177),"")</f>
        <v>#REF!</v>
      </c>
      <c r="AH12" s="130" t="e">
        <f>+IF(AND('Mapa de Riesgos'!#REF!="Muy AAAta",'Mapa de Riesgos'!#REF!="Catastrófico"),CONCATENATE("R",'Mapa de Riesgos'!$A$225),"")</f>
        <v>#REF!</v>
      </c>
      <c r="AI12" s="39"/>
      <c r="AJ12" s="305"/>
      <c r="AK12" s="306"/>
      <c r="AL12" s="306"/>
      <c r="AM12" s="306"/>
      <c r="AN12" s="306"/>
      <c r="AO12" s="307"/>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row>
    <row r="13" spans="1:94" ht="19.5" thickBot="1" x14ac:dyDescent="0.35">
      <c r="A13" s="39"/>
      <c r="B13" s="294"/>
      <c r="C13" s="294"/>
      <c r="D13" s="295"/>
      <c r="E13" s="300"/>
      <c r="F13" s="301"/>
      <c r="G13" s="301"/>
      <c r="H13" s="301"/>
      <c r="I13" s="301"/>
      <c r="J13" s="110" t="e">
        <f>+IF(AND('Mapa de Riesgos'!#REF!="Muy AAAta",'Mapa de Riesgos'!#REF!="AAeve"),CONCATENATE("R",'Mapa de Riesgos'!$A$49),"")</f>
        <v>#REF!</v>
      </c>
      <c r="K13" s="103" t="e">
        <f>+IF(AND('Mapa de Riesgos'!#REF!="Muy AAAta",'Mapa de Riesgos'!#REF!="AAeve"),CONCATENATE("R",'Mapa de Riesgos'!#REF!),"")</f>
        <v>#REF!</v>
      </c>
      <c r="L13" s="103" t="e">
        <f>+IF(AND('Mapa de Riesgos'!#REF!="Muy AAAta",'Mapa de Riesgos'!#REF!="AAeve"),CONCATENATE("R",'Mapa de Riesgos'!$A$135),"")</f>
        <v>#REF!</v>
      </c>
      <c r="M13" s="103" t="e">
        <f>+IF(AND('Mapa de Riesgos'!#REF!="Muy AAAta",'Mapa de Riesgos'!#REF!="AAeve"),CONCATENATE("R",'Mapa de Riesgos'!$A$183),"")</f>
        <v>#REF!</v>
      </c>
      <c r="N13" s="103" t="e">
        <f>+IF(AND('Mapa de Riesgos'!#REF!="Muy AAAta",'Mapa de Riesgos'!#REF!="AAeve"),CONCATENATE("R",'Mapa de Riesgos'!$A$231),"")</f>
        <v>#REF!</v>
      </c>
      <c r="O13" s="110" t="e">
        <f>+IF(AND('Mapa de Riesgos'!#REF!="Muy AAAta",'Mapa de Riesgos'!#REF!="Menor"),CONCATENATE("R",'Mapa de Riesgos'!$A$49),"")</f>
        <v>#REF!</v>
      </c>
      <c r="P13" s="103" t="e">
        <f>+IF(AND('Mapa de Riesgos'!#REF!="Muy AAAta",'Mapa de Riesgos'!#REF!="Menor"),CONCATENATE("R",'Mapa de Riesgos'!#REF!),"")</f>
        <v>#REF!</v>
      </c>
      <c r="Q13" s="103" t="e">
        <f>+IF(AND('Mapa de Riesgos'!#REF!="Muy AAAta",'Mapa de Riesgos'!#REF!="Menor"),CONCATENATE("R",'Mapa de Riesgos'!$A$135),"")</f>
        <v>#REF!</v>
      </c>
      <c r="R13" s="103" t="e">
        <f>+IF(AND('Mapa de Riesgos'!#REF!="Muy AAAta",'Mapa de Riesgos'!#REF!="Menor"),CONCATENATE("R",'Mapa de Riesgos'!$A$183),"")</f>
        <v>#REF!</v>
      </c>
      <c r="S13" s="103" t="e">
        <f>+IF(AND('Mapa de Riesgos'!#REF!="Muy AAAta",'Mapa de Riesgos'!#REF!="Menor"),CONCATENATE("R",'Mapa de Riesgos'!$A$231),"")</f>
        <v>#REF!</v>
      </c>
      <c r="T13" s="110" t="e">
        <f>+IF(AND('Mapa de Riesgos'!#REF!="Muy AAAta",'Mapa de Riesgos'!#REF!="Moderado"),CONCATENATE("R",'Mapa de Riesgos'!$A$49),"")</f>
        <v>#REF!</v>
      </c>
      <c r="U13" s="103" t="e">
        <f>+IF(AND('Mapa de Riesgos'!#REF!="Muy AAAta",'Mapa de Riesgos'!#REF!="Moderado"),CONCATENATE("R",'Mapa de Riesgos'!#REF!),"")</f>
        <v>#REF!</v>
      </c>
      <c r="V13" s="103" t="e">
        <f>+IF(AND('Mapa de Riesgos'!#REF!="Muy AAAta",'Mapa de Riesgos'!#REF!="Moderado"),CONCATENATE("R",'Mapa de Riesgos'!$A$135),"")</f>
        <v>#REF!</v>
      </c>
      <c r="W13" s="103" t="e">
        <f>+IF(AND('Mapa de Riesgos'!#REF!="Muy AAAta",'Mapa de Riesgos'!#REF!="Moderado"),CONCATENATE("R",'Mapa de Riesgos'!$A$183),"")</f>
        <v>#REF!</v>
      </c>
      <c r="X13" s="103" t="e">
        <f>+IF(AND('Mapa de Riesgos'!#REF!="Muy AAAta",'Mapa de Riesgos'!#REF!="Moderado"),CONCATENATE("R",'Mapa de Riesgos'!$A$231),"")</f>
        <v>#REF!</v>
      </c>
      <c r="Y13" s="110" t="e">
        <f>+IF(AND('Mapa de Riesgos'!#REF!="Muy AAAta",'Mapa de Riesgos'!#REF!="Mayor"),CONCATENATE("R",'Mapa de Riesgos'!$A$49),"")</f>
        <v>#REF!</v>
      </c>
      <c r="Z13" s="103" t="e">
        <f>+IF(AND('Mapa de Riesgos'!#REF!="Muy AAAta",'Mapa de Riesgos'!#REF!="Mayor"),CONCATENATE("R",'Mapa de Riesgos'!#REF!),"")</f>
        <v>#REF!</v>
      </c>
      <c r="AA13" s="103" t="e">
        <f>+IF(AND('Mapa de Riesgos'!#REF!="Muy AAAta",'Mapa de Riesgos'!#REF!="Mayor"),CONCATENATE("R",'Mapa de Riesgos'!$A$135),"")</f>
        <v>#REF!</v>
      </c>
      <c r="AB13" s="103" t="e">
        <f>+IF(AND('Mapa de Riesgos'!#REF!="Muy AAAta",'Mapa de Riesgos'!#REF!="Mayor"),CONCATENATE("R",'Mapa de Riesgos'!$A$183),"")</f>
        <v>#REF!</v>
      </c>
      <c r="AC13" s="103" t="e">
        <f>+IF(AND('Mapa de Riesgos'!#REF!="Muy AAAta",'Mapa de Riesgos'!#REF!="Mayor"),CONCATENATE("R",'Mapa de Riesgos'!$A$231),"")</f>
        <v>#REF!</v>
      </c>
      <c r="AD13" s="134" t="e">
        <f>+IF(AND('Mapa de Riesgos'!#REF!="Muy AAAta",'Mapa de Riesgos'!#REF!="Catastrófico"),CONCATENATE("R",'Mapa de Riesgos'!$A$49),"")</f>
        <v>#REF!</v>
      </c>
      <c r="AE13" s="104" t="e">
        <f>+IF(AND('Mapa de Riesgos'!#REF!="Muy AAAta",'Mapa de Riesgos'!#REF!="Catastrófico"),CONCATENATE("R",'Mapa de Riesgos'!#REF!),"")</f>
        <v>#REF!</v>
      </c>
      <c r="AF13" s="104" t="e">
        <f>+IF(AND('Mapa de Riesgos'!#REF!="Muy AAAta",'Mapa de Riesgos'!#REF!="Catastrófico"),CONCATENATE("R",'Mapa de Riesgos'!$A$135),"")</f>
        <v>#REF!</v>
      </c>
      <c r="AG13" s="104" t="e">
        <f>+IF(AND('Mapa de Riesgos'!#REF!="Muy AAAta",'Mapa de Riesgos'!#REF!="Catastrófico"),CONCATENATE("R",'Mapa de Riesgos'!$A$183),"")</f>
        <v>#REF!</v>
      </c>
      <c r="AH13" s="130" t="e">
        <f>+IF(AND('Mapa de Riesgos'!#REF!="Muy AAAta",'Mapa de Riesgos'!#REF!="Catastrófico"),CONCATENATE("R",'Mapa de Riesgos'!$A$231),"")</f>
        <v>#REF!</v>
      </c>
      <c r="AI13" s="39"/>
      <c r="AJ13" s="308"/>
      <c r="AK13" s="309"/>
      <c r="AL13" s="309"/>
      <c r="AM13" s="309"/>
      <c r="AN13" s="309"/>
      <c r="AO13" s="310"/>
      <c r="AP13" s="39"/>
      <c r="AQ13" s="39"/>
      <c r="AR13" s="39"/>
      <c r="AS13" s="39"/>
      <c r="AT13" s="39"/>
      <c r="AU13" s="39"/>
      <c r="AV13" s="39"/>
      <c r="AW13" s="39"/>
      <c r="AX13" s="39"/>
      <c r="AY13" s="39"/>
      <c r="AZ13" s="39"/>
      <c r="BA13" s="39"/>
      <c r="BB13" s="39"/>
      <c r="BC13" s="39"/>
      <c r="BD13" s="39"/>
      <c r="BE13" s="39"/>
      <c r="BF13" s="39"/>
      <c r="BG13" s="39"/>
      <c r="BH13" s="39"/>
      <c r="BI13" s="39"/>
      <c r="BJ13" s="39"/>
      <c r="BK13" s="39"/>
      <c r="BL13" s="39"/>
      <c r="BM13" s="39"/>
      <c r="BN13" s="39"/>
      <c r="BO13" s="39"/>
      <c r="BP13" s="39"/>
      <c r="BQ13" s="39"/>
      <c r="BR13" s="39"/>
      <c r="BS13" s="39"/>
      <c r="BT13" s="39"/>
      <c r="BU13" s="39"/>
      <c r="BV13" s="39"/>
      <c r="BW13" s="39"/>
    </row>
    <row r="14" spans="1:94" ht="18.75" x14ac:dyDescent="0.3">
      <c r="A14" s="39"/>
      <c r="B14" s="294"/>
      <c r="C14" s="294"/>
      <c r="D14" s="295"/>
      <c r="E14" s="296" t="s">
        <v>78</v>
      </c>
      <c r="F14" s="297"/>
      <c r="G14" s="297"/>
      <c r="H14" s="297"/>
      <c r="I14" s="297"/>
      <c r="J14" s="115" t="e">
        <f>+IF(AND('Mapa de Riesgos'!#REF!="AAAta",'Mapa de Riesgos'!#REF!="AAeve"),CONCATENATE("R",'Mapa de Riesgos'!$A$7),"")</f>
        <v>#REF!</v>
      </c>
      <c r="K14" s="116" t="e">
        <f>+IF(AND('Mapa de Riesgos'!#REF!="AAAta",'Mapa de Riesgos'!#REF!="AAeve"),CONCATENATE("R",'Mapa de Riesgos'!$A$55),"")</f>
        <v>#REF!</v>
      </c>
      <c r="L14" s="116" t="e">
        <f>+IF(AND('Mapa de Riesgos'!#REF!="AAAta",'Mapa de Riesgos'!#REF!="AAeve"),CONCATENATE("R",'Mapa de Riesgos'!$A$93),"")</f>
        <v>#REF!</v>
      </c>
      <c r="M14" s="116" t="e">
        <f>+IF(AND('Mapa de Riesgos'!#REF!="AAAta",'Mapa de Riesgos'!#REF!="AAeve"),CONCATENATE("R",'Mapa de Riesgos'!$A$141),"")</f>
        <v>#REF!</v>
      </c>
      <c r="N14" s="116" t="e">
        <f>+IF(AND('Mapa de Riesgos'!#REF!="AAAta",'Mapa de Riesgos'!#REF!="AAeve"),CONCATENATE("R",'Mapa de Riesgos'!$A$189),"")</f>
        <v>#REF!</v>
      </c>
      <c r="O14" s="115" t="e">
        <f>+IF(AND('Mapa de Riesgos'!#REF!="AAAta",'Mapa de Riesgos'!#REF!="Menor"),CONCATENATE("R",'Mapa de Riesgos'!$A$7),"")</f>
        <v>#REF!</v>
      </c>
      <c r="P14" s="116" t="e">
        <f>+IF(AND('Mapa de Riesgos'!#REF!="AAAta",'Mapa de Riesgos'!#REF!="Menor"),CONCATENATE("R",'Mapa de Riesgos'!$A$55),"")</f>
        <v>#REF!</v>
      </c>
      <c r="Q14" s="116" t="e">
        <f>+IF(AND('Mapa de Riesgos'!#REF!="AAAta",'Mapa de Riesgos'!#REF!="Menor"),CONCATENATE("R",'Mapa de Riesgos'!$A$93),"")</f>
        <v>#REF!</v>
      </c>
      <c r="R14" s="116" t="e">
        <f>+IF(AND('Mapa de Riesgos'!#REF!="AAAta",'Mapa de Riesgos'!#REF!="Menor"),CONCATENATE("R",'Mapa de Riesgos'!$A$141),"")</f>
        <v>#REF!</v>
      </c>
      <c r="S14" s="116" t="e">
        <f>+IF(AND('Mapa de Riesgos'!#REF!="AAAta",'Mapa de Riesgos'!#REF!="Menor"),CONCATENATE("R",'Mapa de Riesgos'!$A$189),"")</f>
        <v>#REF!</v>
      </c>
      <c r="T14" s="107" t="e">
        <f>+IF(AND('Mapa de Riesgos'!#REF!="AAAta",'Mapa de Riesgos'!#REF!="Moderado"),CONCATENATE("R",'Mapa de Riesgos'!$A$7),"")</f>
        <v>#REF!</v>
      </c>
      <c r="U14" s="108" t="e">
        <f>+IF(AND('Mapa de Riesgos'!#REF!="AAAta",'Mapa de Riesgos'!#REF!="Moderado"),CONCATENATE("R",'Mapa de Riesgos'!$A$55),"")</f>
        <v>#REF!</v>
      </c>
      <c r="V14" s="108" t="e">
        <f>+IF(AND('Mapa de Riesgos'!#REF!="AAAta",'Mapa de Riesgos'!#REF!="Moderado"),CONCATENATE("R",'Mapa de Riesgos'!$A$93),"")</f>
        <v>#REF!</v>
      </c>
      <c r="W14" s="108" t="e">
        <f>+IF(AND('Mapa de Riesgos'!#REF!="AAAta",'Mapa de Riesgos'!#REF!="Moderado"),CONCATENATE("R",'Mapa de Riesgos'!$A$141),"")</f>
        <v>#REF!</v>
      </c>
      <c r="X14" s="108" t="e">
        <f>+IF(AND('Mapa de Riesgos'!#REF!="AAAta",'Mapa de Riesgos'!#REF!="Moderado"),CONCATENATE("R",'Mapa de Riesgos'!$A$189),"")</f>
        <v>#REF!</v>
      </c>
      <c r="Y14" s="107" t="e">
        <f>+IF(AND('Mapa de Riesgos'!#REF!="AAAta",'Mapa de Riesgos'!#REF!="Mayor"),CONCATENATE("R",'Mapa de Riesgos'!$A$7),"")</f>
        <v>#REF!</v>
      </c>
      <c r="Z14" s="108" t="e">
        <f>+IF(AND('Mapa de Riesgos'!#REF!="AAAta",'Mapa de Riesgos'!#REF!="Mayor"),CONCATENATE("R",'Mapa de Riesgos'!$A$55),"")</f>
        <v>#REF!</v>
      </c>
      <c r="AA14" s="108" t="e">
        <f>+IF(AND('Mapa de Riesgos'!#REF!="AAAta",'Mapa de Riesgos'!#REF!="Mayor"),CONCATENATE("R",'Mapa de Riesgos'!$A$93),"")</f>
        <v>#REF!</v>
      </c>
      <c r="AB14" s="108" t="e">
        <f>+IF(AND('Mapa de Riesgos'!#REF!="AAAta",'Mapa de Riesgos'!#REF!="Mayor"),CONCATENATE("R",'Mapa de Riesgos'!$A$141),"")</f>
        <v>#REF!</v>
      </c>
      <c r="AC14" s="108" t="e">
        <f>+IF(AND('Mapa de Riesgos'!#REF!="AAAta",'Mapa de Riesgos'!#REF!="Mayor"),CONCATENATE("R",'Mapa de Riesgos'!$A$189),"")</f>
        <v>#REF!</v>
      </c>
      <c r="AD14" s="133" t="e">
        <f>+IF(AND('Mapa de Riesgos'!#REF!="AAAta",'Mapa de Riesgos'!#REF!="Catastrófico"),CONCATENATE("R",'Mapa de Riesgos'!$A$7),"")</f>
        <v>#REF!</v>
      </c>
      <c r="AE14" s="128" t="e">
        <f>+IF(AND('Mapa de Riesgos'!#REF!="AAAta",'Mapa de Riesgos'!#REF!="Catastrófico"),CONCATENATE("R",'Mapa de Riesgos'!$A$55),"")</f>
        <v>#REF!</v>
      </c>
      <c r="AF14" s="128" t="e">
        <f>+IF(AND('Mapa de Riesgos'!#REF!="AAAta",'Mapa de Riesgos'!#REF!="Catastrófico"),CONCATENATE("R",'Mapa de Riesgos'!$A$93),"")</f>
        <v>#REF!</v>
      </c>
      <c r="AG14" s="128" t="e">
        <f>+IF(AND('Mapa de Riesgos'!#REF!="AAAta",'Mapa de Riesgos'!#REF!="Catastrófico"),CONCATENATE("R",'Mapa de Riesgos'!$A$141),"")</f>
        <v>#REF!</v>
      </c>
      <c r="AH14" s="129" t="e">
        <f>+IF(AND('Mapa de Riesgos'!#REF!="AAAta",'Mapa de Riesgos'!#REF!="Catastrófico"),CONCATENATE("R",'Mapa de Riesgos'!$A$189),"")</f>
        <v>#REF!</v>
      </c>
      <c r="AI14" s="39"/>
      <c r="AJ14" s="311" t="s">
        <v>79</v>
      </c>
      <c r="AK14" s="312"/>
      <c r="AL14" s="312"/>
      <c r="AM14" s="312"/>
      <c r="AN14" s="312"/>
      <c r="AO14" s="313"/>
      <c r="AP14" s="39"/>
      <c r="AQ14" s="39"/>
      <c r="AR14" s="39"/>
      <c r="AS14" s="39"/>
      <c r="AT14" s="39"/>
      <c r="AU14" s="39"/>
      <c r="AV14" s="39"/>
      <c r="AW14" s="39"/>
      <c r="AX14" s="39"/>
      <c r="AY14" s="39"/>
      <c r="AZ14" s="39"/>
      <c r="BA14" s="39"/>
      <c r="BB14" s="39"/>
      <c r="BC14" s="39"/>
      <c r="BD14" s="39"/>
      <c r="BE14" s="39"/>
      <c r="BF14" s="39"/>
      <c r="BG14" s="39"/>
      <c r="BH14" s="39"/>
      <c r="BI14" s="39"/>
      <c r="BJ14" s="39"/>
      <c r="BK14" s="39"/>
      <c r="BL14" s="39"/>
      <c r="BM14" s="39"/>
      <c r="BN14" s="39"/>
      <c r="BO14" s="39"/>
      <c r="BP14" s="39"/>
      <c r="BQ14" s="39"/>
      <c r="BR14" s="39"/>
      <c r="BS14" s="39"/>
      <c r="BT14" s="39"/>
      <c r="BU14" s="39"/>
      <c r="BV14" s="39"/>
      <c r="BW14" s="39"/>
    </row>
    <row r="15" spans="1:94" ht="18.75" x14ac:dyDescent="0.3">
      <c r="A15" s="39"/>
      <c r="B15" s="294"/>
      <c r="C15" s="294"/>
      <c r="D15" s="295"/>
      <c r="E15" s="298"/>
      <c r="F15" s="299"/>
      <c r="G15" s="299"/>
      <c r="H15" s="299"/>
      <c r="I15" s="299"/>
      <c r="J15" s="118" t="e">
        <f>+IF(AND('Mapa de Riesgos'!#REF!="AAAta",'Mapa de Riesgos'!#REF!="AAeve"),CONCATENATE("R",'Mapa de Riesgos'!$A$13),"")</f>
        <v>#REF!</v>
      </c>
      <c r="K15" s="105" t="e">
        <f>+IF(AND('Mapa de Riesgos'!#REF!="AAAta",'Mapa de Riesgos'!#REF!="AAeve"),CONCATENATE("R",'Mapa de Riesgos'!$A$61),"")</f>
        <v>#REF!</v>
      </c>
      <c r="L15" s="105" t="e">
        <f>+IF(AND('Mapa de Riesgos'!#REF!="AAAta",'Mapa de Riesgos'!#REF!="AAeve"),CONCATENATE("R",'Mapa de Riesgos'!$A$99),"")</f>
        <v>#REF!</v>
      </c>
      <c r="M15" s="105" t="e">
        <f>+IF(AND('Mapa de Riesgos'!#REF!="AAAta",'Mapa de Riesgos'!#REF!="AAeve"),CONCATENATE("R",'Mapa de Riesgos'!$A$147),"")</f>
        <v>#REF!</v>
      </c>
      <c r="N15" s="105" t="e">
        <f>+IF(AND('Mapa de Riesgos'!#REF!="AAAta",'Mapa de Riesgos'!#REF!="AAeve"),CONCATENATE("R",'Mapa de Riesgos'!$A$195),"")</f>
        <v>#REF!</v>
      </c>
      <c r="O15" s="118" t="e">
        <f>+IF(AND('Mapa de Riesgos'!#REF!="AAAta",'Mapa de Riesgos'!#REF!="Menor"),CONCATENATE("R",'Mapa de Riesgos'!$A$13),"")</f>
        <v>#REF!</v>
      </c>
      <c r="P15" s="105" t="e">
        <f>+IF(AND('Mapa de Riesgos'!#REF!="AAAta",'Mapa de Riesgos'!#REF!="Menor"),CONCATENATE("R",'Mapa de Riesgos'!$A$61),"")</f>
        <v>#REF!</v>
      </c>
      <c r="Q15" s="105" t="e">
        <f>+IF(AND('Mapa de Riesgos'!#REF!="AAAta",'Mapa de Riesgos'!#REF!="Menor"),CONCATENATE("R",'Mapa de Riesgos'!$A$99),"")</f>
        <v>#REF!</v>
      </c>
      <c r="R15" s="105" t="e">
        <f>+IF(AND('Mapa de Riesgos'!#REF!="AAAta",'Mapa de Riesgos'!#REF!="Menor"),CONCATENATE("R",'Mapa de Riesgos'!$A$147),"")</f>
        <v>#REF!</v>
      </c>
      <c r="S15" s="105" t="e">
        <f>+IF(AND('Mapa de Riesgos'!#REF!="AAAta",'Mapa de Riesgos'!#REF!="Menor"),CONCATENATE("R",'Mapa de Riesgos'!$A$195),"")</f>
        <v>#REF!</v>
      </c>
      <c r="T15" s="110" t="e">
        <f>+IF(AND('Mapa de Riesgos'!#REF!="AAAta",'Mapa de Riesgos'!#REF!="Moderado"),CONCATENATE("R",'Mapa de Riesgos'!$A$13),"")</f>
        <v>#REF!</v>
      </c>
      <c r="U15" s="103" t="e">
        <f>+IF(AND('Mapa de Riesgos'!#REF!="AAAta",'Mapa de Riesgos'!#REF!="Moderado"),CONCATENATE("R",'Mapa de Riesgos'!$A$61),"")</f>
        <v>#REF!</v>
      </c>
      <c r="V15" s="103" t="e">
        <f>+IF(AND('Mapa de Riesgos'!#REF!="AAAta",'Mapa de Riesgos'!#REF!="Moderado"),CONCATENATE("R",'Mapa de Riesgos'!$A$99),"")</f>
        <v>#REF!</v>
      </c>
      <c r="W15" s="103" t="e">
        <f>+IF(AND('Mapa de Riesgos'!#REF!="AAAta",'Mapa de Riesgos'!#REF!="Moderado"),CONCATENATE("R",'Mapa de Riesgos'!$A$147),"")</f>
        <v>#REF!</v>
      </c>
      <c r="X15" s="103" t="e">
        <f>+IF(AND('Mapa de Riesgos'!#REF!="AAAta",'Mapa de Riesgos'!#REF!="Moderado"),CONCATENATE("R",'Mapa de Riesgos'!$A$195),"")</f>
        <v>#REF!</v>
      </c>
      <c r="Y15" s="110" t="e">
        <f>+IF(AND('Mapa de Riesgos'!#REF!="AAAta",'Mapa de Riesgos'!#REF!="Mayor"),CONCATENATE("R",'Mapa de Riesgos'!$A$13),"")</f>
        <v>#REF!</v>
      </c>
      <c r="Z15" s="103" t="e">
        <f>+IF(AND('Mapa de Riesgos'!#REF!="AAAta",'Mapa de Riesgos'!#REF!="Mayor"),CONCATENATE("R",'Mapa de Riesgos'!$A$61),"")</f>
        <v>#REF!</v>
      </c>
      <c r="AA15" s="103" t="e">
        <f>+IF(AND('Mapa de Riesgos'!#REF!="AAAta",'Mapa de Riesgos'!#REF!="Mayor"),CONCATENATE("R",'Mapa de Riesgos'!$A$99),"")</f>
        <v>#REF!</v>
      </c>
      <c r="AB15" s="103" t="e">
        <f>+IF(AND('Mapa de Riesgos'!#REF!="AAAta",'Mapa de Riesgos'!#REF!="Mayor"),CONCATENATE("R",'Mapa de Riesgos'!$A$147),"")</f>
        <v>#REF!</v>
      </c>
      <c r="AC15" s="103" t="e">
        <f>+IF(AND('Mapa de Riesgos'!#REF!="AAAta",'Mapa de Riesgos'!#REF!="Mayor"),CONCATENATE("R",'Mapa de Riesgos'!$A$195),"")</f>
        <v>#REF!</v>
      </c>
      <c r="AD15" s="134" t="e">
        <f>+IF(AND('Mapa de Riesgos'!#REF!="AAAta",'Mapa de Riesgos'!#REF!="Catastrófico"),CONCATENATE("R",'Mapa de Riesgos'!$A$13),"")</f>
        <v>#REF!</v>
      </c>
      <c r="AE15" s="104" t="e">
        <f>+IF(AND('Mapa de Riesgos'!#REF!="AAAta",'Mapa de Riesgos'!#REF!="Catastrófico"),CONCATENATE("R",'Mapa de Riesgos'!$A$61),"")</f>
        <v>#REF!</v>
      </c>
      <c r="AF15" s="104" t="e">
        <f>+IF(AND('Mapa de Riesgos'!#REF!="AAAta",'Mapa de Riesgos'!#REF!="Catastrófico"),CONCATENATE("R",'Mapa de Riesgos'!$A$99),"")</f>
        <v>#REF!</v>
      </c>
      <c r="AG15" s="104" t="e">
        <f>+IF(AND('Mapa de Riesgos'!#REF!="AAAta",'Mapa de Riesgos'!#REF!="Catastrófico"),CONCATENATE("R",'Mapa de Riesgos'!$A$147),"")</f>
        <v>#REF!</v>
      </c>
      <c r="AH15" s="130" t="e">
        <f>+IF(AND('Mapa de Riesgos'!#REF!="AAAta",'Mapa de Riesgos'!#REF!="Catastrófico"),CONCATENATE("R",'Mapa de Riesgos'!$A$195),"")</f>
        <v>#REF!</v>
      </c>
      <c r="AI15" s="39"/>
      <c r="AJ15" s="314"/>
      <c r="AK15" s="315"/>
      <c r="AL15" s="315"/>
      <c r="AM15" s="315"/>
      <c r="AN15" s="315"/>
      <c r="AO15" s="316"/>
      <c r="AP15" s="39"/>
      <c r="AQ15" s="39"/>
      <c r="AR15" s="39"/>
      <c r="AS15" s="39"/>
      <c r="AT15" s="39"/>
      <c r="AU15" s="39"/>
      <c r="AV15" s="39"/>
      <c r="AW15" s="39"/>
      <c r="AX15" s="39"/>
      <c r="AY15" s="39"/>
      <c r="AZ15" s="39"/>
      <c r="BA15" s="39"/>
      <c r="BB15" s="39"/>
      <c r="BC15" s="39"/>
      <c r="BD15" s="39"/>
      <c r="BE15" s="39"/>
      <c r="BF15" s="39"/>
      <c r="BG15" s="39"/>
      <c r="BH15" s="39"/>
      <c r="BI15" s="39"/>
      <c r="BJ15" s="39"/>
      <c r="BK15" s="39"/>
      <c r="BL15" s="39"/>
      <c r="BM15" s="39"/>
      <c r="BN15" s="39"/>
      <c r="BO15" s="39"/>
      <c r="BP15" s="39"/>
      <c r="BQ15" s="39"/>
      <c r="BR15" s="39"/>
      <c r="BS15" s="39"/>
      <c r="BT15" s="39"/>
      <c r="BU15" s="39"/>
      <c r="BV15" s="39"/>
      <c r="BW15" s="39"/>
    </row>
    <row r="16" spans="1:94" ht="18.75" x14ac:dyDescent="0.3">
      <c r="A16" s="39"/>
      <c r="B16" s="294"/>
      <c r="C16" s="294"/>
      <c r="D16" s="295"/>
      <c r="E16" s="298"/>
      <c r="F16" s="299"/>
      <c r="G16" s="299"/>
      <c r="H16" s="299"/>
      <c r="I16" s="299"/>
      <c r="J16" s="118" t="e">
        <f>+IF(AND('Mapa de Riesgos'!#REF!="AAAta",'Mapa de Riesgos'!#REF!="AAeve"),CONCATENATE("R",'Mapa de Riesgos'!$A$19),"")</f>
        <v>#REF!</v>
      </c>
      <c r="K16" s="105" t="e">
        <f>+IF(AND('Mapa de Riesgos'!#REF!="AAAta",'Mapa de Riesgos'!#REF!="AAeve"),CONCATENATE("R",'Mapa de Riesgos'!$A$67),"")</f>
        <v>#REF!</v>
      </c>
      <c r="L16" s="105" t="e">
        <f>+IF(AND('Mapa de Riesgos'!#REF!="AAAta",'Mapa de Riesgos'!#REF!="AAeve"),CONCATENATE("R",'Mapa de Riesgos'!$A$105),"")</f>
        <v>#REF!</v>
      </c>
      <c r="M16" s="105" t="e">
        <f>+IF(AND('Mapa de Riesgos'!#REF!="AAAta",'Mapa de Riesgos'!#REF!="AAeve"),CONCATENATE("R",'Mapa de Riesgos'!$A$153),"")</f>
        <v>#REF!</v>
      </c>
      <c r="N16" s="105" t="e">
        <f>+IF(AND('Mapa de Riesgos'!#REF!="AAAta",'Mapa de Riesgos'!#REF!="AAeve"),CONCATENATE("R",'Mapa de Riesgos'!$A$201),"")</f>
        <v>#REF!</v>
      </c>
      <c r="O16" s="118" t="e">
        <f>+IF(AND('Mapa de Riesgos'!#REF!="AAAta",'Mapa de Riesgos'!#REF!="Menor"),CONCATENATE("R",'Mapa de Riesgos'!$A$19),"")</f>
        <v>#REF!</v>
      </c>
      <c r="P16" s="105" t="e">
        <f>+IF(AND('Mapa de Riesgos'!#REF!="AAAta",'Mapa de Riesgos'!#REF!="Menor"),CONCATENATE("R",'Mapa de Riesgos'!$A$67),"")</f>
        <v>#REF!</v>
      </c>
      <c r="Q16" s="105" t="e">
        <f>+IF(AND('Mapa de Riesgos'!#REF!="AAAta",'Mapa de Riesgos'!#REF!="Menor"),CONCATENATE("R",'Mapa de Riesgos'!$A$105),"")</f>
        <v>#REF!</v>
      </c>
      <c r="R16" s="105" t="e">
        <f>+IF(AND('Mapa de Riesgos'!#REF!="AAAta",'Mapa de Riesgos'!#REF!="Menor"),CONCATENATE("R",'Mapa de Riesgos'!$A$153),"")</f>
        <v>#REF!</v>
      </c>
      <c r="S16" s="105" t="e">
        <f>+IF(AND('Mapa de Riesgos'!#REF!="AAAta",'Mapa de Riesgos'!#REF!="Menor"),CONCATENATE("R",'Mapa de Riesgos'!$A$201),"")</f>
        <v>#REF!</v>
      </c>
      <c r="T16" s="110" t="e">
        <f>+IF(AND('Mapa de Riesgos'!#REF!="AAAta",'Mapa de Riesgos'!#REF!="Moderado"),CONCATENATE("R",'Mapa de Riesgos'!$A$19),"")</f>
        <v>#REF!</v>
      </c>
      <c r="U16" s="103" t="e">
        <f>+IF(AND('Mapa de Riesgos'!#REF!="AAAta",'Mapa de Riesgos'!#REF!="Moderado"),CONCATENATE("R",'Mapa de Riesgos'!$A$67),"")</f>
        <v>#REF!</v>
      </c>
      <c r="V16" s="103" t="e">
        <f>+IF(AND('Mapa de Riesgos'!#REF!="AAAta",'Mapa de Riesgos'!#REF!="Moderado"),CONCATENATE("R",'Mapa de Riesgos'!$A$105),"")</f>
        <v>#REF!</v>
      </c>
      <c r="W16" s="103" t="e">
        <f>+IF(AND('Mapa de Riesgos'!#REF!="AAAta",'Mapa de Riesgos'!#REF!="Moderado"),CONCATENATE("R",'Mapa de Riesgos'!$A$153),"")</f>
        <v>#REF!</v>
      </c>
      <c r="X16" s="103" t="e">
        <f>+IF(AND('Mapa de Riesgos'!#REF!="AAAta",'Mapa de Riesgos'!#REF!="Moderado"),CONCATENATE("R",'Mapa de Riesgos'!$A$201),"")</f>
        <v>#REF!</v>
      </c>
      <c r="Y16" s="110" t="e">
        <f>+IF(AND('Mapa de Riesgos'!#REF!="AAAta",'Mapa de Riesgos'!#REF!="Mayor"),CONCATENATE("R",'Mapa de Riesgos'!$A$19),"")</f>
        <v>#REF!</v>
      </c>
      <c r="Z16" s="103" t="e">
        <f>+IF(AND('Mapa de Riesgos'!#REF!="AAAta",'Mapa de Riesgos'!#REF!="Mayor"),CONCATENATE("R",'Mapa de Riesgos'!$A$67),"")</f>
        <v>#REF!</v>
      </c>
      <c r="AA16" s="103" t="e">
        <f>+IF(AND('Mapa de Riesgos'!#REF!="AAAta",'Mapa de Riesgos'!#REF!="Mayor"),CONCATENATE("R",'Mapa de Riesgos'!$A$105),"")</f>
        <v>#REF!</v>
      </c>
      <c r="AB16" s="103" t="e">
        <f>+IF(AND('Mapa de Riesgos'!#REF!="AAAta",'Mapa de Riesgos'!#REF!="Mayor"),CONCATENATE("R",'Mapa de Riesgos'!$A$153),"")</f>
        <v>#REF!</v>
      </c>
      <c r="AC16" s="103" t="e">
        <f>+IF(AND('Mapa de Riesgos'!#REF!="AAAta",'Mapa de Riesgos'!#REF!="Mayor"),CONCATENATE("R",'Mapa de Riesgos'!$A$201),"")</f>
        <v>#REF!</v>
      </c>
      <c r="AD16" s="134" t="e">
        <f>+IF(AND('Mapa de Riesgos'!#REF!="AAAta",'Mapa de Riesgos'!#REF!="Catastrófico"),CONCATENATE("R",'Mapa de Riesgos'!$A$19),"")</f>
        <v>#REF!</v>
      </c>
      <c r="AE16" s="104" t="e">
        <f>+IF(AND('Mapa de Riesgos'!#REF!="AAAta",'Mapa de Riesgos'!#REF!="Catastrófico"),CONCATENATE("R",'Mapa de Riesgos'!$A$67),"")</f>
        <v>#REF!</v>
      </c>
      <c r="AF16" s="104" t="e">
        <f>+IF(AND('Mapa de Riesgos'!#REF!="AAAta",'Mapa de Riesgos'!#REF!="Catastrófico"),CONCATENATE("R",'Mapa de Riesgos'!$A$105),"")</f>
        <v>#REF!</v>
      </c>
      <c r="AG16" s="104" t="e">
        <f>+IF(AND('Mapa de Riesgos'!#REF!="AAAta",'Mapa de Riesgos'!#REF!="Catastrófico"),CONCATENATE("R",'Mapa de Riesgos'!$A$153),"")</f>
        <v>#REF!</v>
      </c>
      <c r="AH16" s="130" t="e">
        <f>+IF(AND('Mapa de Riesgos'!#REF!="AAAta",'Mapa de Riesgos'!#REF!="Catastrófico"),CONCATENATE("R",'Mapa de Riesgos'!$A$201),"")</f>
        <v>#REF!</v>
      </c>
      <c r="AI16" s="39"/>
      <c r="AJ16" s="314"/>
      <c r="AK16" s="315"/>
      <c r="AL16" s="315"/>
      <c r="AM16" s="315"/>
      <c r="AN16" s="315"/>
      <c r="AO16" s="316"/>
      <c r="AP16" s="39"/>
      <c r="AQ16" s="39"/>
      <c r="AR16" s="39"/>
      <c r="AS16" s="39"/>
      <c r="AT16" s="39"/>
      <c r="AU16" s="39"/>
      <c r="AV16" s="39"/>
      <c r="AW16" s="39"/>
      <c r="AX16" s="39"/>
      <c r="AY16" s="39"/>
      <c r="AZ16" s="39"/>
      <c r="BA16" s="39"/>
      <c r="BB16" s="39"/>
      <c r="BC16" s="39"/>
      <c r="BD16" s="39"/>
      <c r="BE16" s="39"/>
      <c r="BF16" s="39"/>
      <c r="BG16" s="39"/>
      <c r="BH16" s="39"/>
      <c r="BI16" s="39"/>
      <c r="BJ16" s="39"/>
      <c r="BK16" s="39"/>
      <c r="BL16" s="39"/>
      <c r="BM16" s="39"/>
      <c r="BN16" s="39"/>
      <c r="BO16" s="39"/>
      <c r="BP16" s="39"/>
      <c r="BQ16" s="39"/>
      <c r="BR16" s="39"/>
      <c r="BS16" s="39"/>
      <c r="BT16" s="39"/>
      <c r="BU16" s="39"/>
      <c r="BV16" s="39"/>
      <c r="BW16" s="39"/>
    </row>
    <row r="17" spans="1:75" ht="18.75" x14ac:dyDescent="0.3">
      <c r="A17" s="39"/>
      <c r="B17" s="294"/>
      <c r="C17" s="294"/>
      <c r="D17" s="295"/>
      <c r="E17" s="298"/>
      <c r="F17" s="299"/>
      <c r="G17" s="299"/>
      <c r="H17" s="299"/>
      <c r="I17" s="299"/>
      <c r="J17" s="118" t="e">
        <f>+IF(AND('Mapa de Riesgos'!#REF!="AAAta",'Mapa de Riesgos'!#REF!="AAeve"),CONCATENATE("R",'Mapa de Riesgos'!$A$25),"")</f>
        <v>#REF!</v>
      </c>
      <c r="K17" s="105" t="e">
        <f>+IF(AND('Mapa de Riesgos'!#REF!="AAAta",'Mapa de Riesgos'!#REF!="AAeve"),CONCATENATE("R",'Mapa de Riesgos'!$A$73),"")</f>
        <v>#REF!</v>
      </c>
      <c r="L17" s="105" t="e">
        <f>+IF(AND('Mapa de Riesgos'!#REF!="AAAta",'Mapa de Riesgos'!#REF!="AAeve"),CONCATENATE("R",'Mapa de Riesgos'!$A$111),"")</f>
        <v>#REF!</v>
      </c>
      <c r="M17" s="105" t="e">
        <f>+IF(AND('Mapa de Riesgos'!#REF!="AAAta",'Mapa de Riesgos'!#REF!="AAeve"),CONCATENATE("R",'Mapa de Riesgos'!$A$159),"")</f>
        <v>#REF!</v>
      </c>
      <c r="N17" s="105" t="e">
        <f>+IF(AND('Mapa de Riesgos'!#REF!="AAAta",'Mapa de Riesgos'!#REF!="AAeve"),CONCATENATE("R",'Mapa de Riesgos'!$A$207),"")</f>
        <v>#REF!</v>
      </c>
      <c r="O17" s="118" t="e">
        <f>+IF(AND('Mapa de Riesgos'!#REF!="AAAta",'Mapa de Riesgos'!#REF!="Menor"),CONCATENATE("R",'Mapa de Riesgos'!$A$25),"")</f>
        <v>#REF!</v>
      </c>
      <c r="P17" s="105" t="e">
        <f>+IF(AND('Mapa de Riesgos'!#REF!="AAAta",'Mapa de Riesgos'!#REF!="Menor"),CONCATENATE("R",'Mapa de Riesgos'!$A$73),"")</f>
        <v>#REF!</v>
      </c>
      <c r="Q17" s="105" t="e">
        <f>+IF(AND('Mapa de Riesgos'!#REF!="AAAta",'Mapa de Riesgos'!#REF!="Menor"),CONCATENATE("R",'Mapa de Riesgos'!$A$111),"")</f>
        <v>#REF!</v>
      </c>
      <c r="R17" s="105" t="e">
        <f>+IF(AND('Mapa de Riesgos'!#REF!="AAAta",'Mapa de Riesgos'!#REF!="Menor"),CONCATENATE("R",'Mapa de Riesgos'!$A$159),"")</f>
        <v>#REF!</v>
      </c>
      <c r="S17" s="105" t="e">
        <f>+IF(AND('Mapa de Riesgos'!#REF!="AAAta",'Mapa de Riesgos'!#REF!="Menor"),CONCATENATE("R",'Mapa de Riesgos'!$A$207),"")</f>
        <v>#REF!</v>
      </c>
      <c r="T17" s="110" t="e">
        <f>+IF(AND('Mapa de Riesgos'!#REF!="AAAta",'Mapa de Riesgos'!#REF!="Moderado"),CONCATENATE("R",'Mapa de Riesgos'!$A$25),"")</f>
        <v>#REF!</v>
      </c>
      <c r="U17" s="103" t="e">
        <f>+IF(AND('Mapa de Riesgos'!#REF!="AAAta",'Mapa de Riesgos'!#REF!="Moderado"),CONCATENATE("R",'Mapa de Riesgos'!$A$73),"")</f>
        <v>#REF!</v>
      </c>
      <c r="V17" s="103" t="e">
        <f>+IF(AND('Mapa de Riesgos'!#REF!="AAAta",'Mapa de Riesgos'!#REF!="Moderado"),CONCATENATE("R",'Mapa de Riesgos'!$A$111),"")</f>
        <v>#REF!</v>
      </c>
      <c r="W17" s="103" t="e">
        <f>+IF(AND('Mapa de Riesgos'!#REF!="AAAta",'Mapa de Riesgos'!#REF!="Moderado"),CONCATENATE("R",'Mapa de Riesgos'!$A$159),"")</f>
        <v>#REF!</v>
      </c>
      <c r="X17" s="103" t="e">
        <f>+IF(AND('Mapa de Riesgos'!#REF!="AAAta",'Mapa de Riesgos'!#REF!="Moderado"),CONCATENATE("R",'Mapa de Riesgos'!$A$207),"")</f>
        <v>#REF!</v>
      </c>
      <c r="Y17" s="110" t="e">
        <f>+IF(AND('Mapa de Riesgos'!#REF!="AAAta",'Mapa de Riesgos'!#REF!="Mayor"),CONCATENATE("R",'Mapa de Riesgos'!$A$25),"")</f>
        <v>#REF!</v>
      </c>
      <c r="Z17" s="103" t="e">
        <f>+IF(AND('Mapa de Riesgos'!#REF!="AAAta",'Mapa de Riesgos'!#REF!="Mayor"),CONCATENATE("R",'Mapa de Riesgos'!$A$73),"")</f>
        <v>#REF!</v>
      </c>
      <c r="AA17" s="103" t="e">
        <f>+IF(AND('Mapa de Riesgos'!#REF!="AAAta",'Mapa de Riesgos'!#REF!="Mayor"),CONCATENATE("R",'Mapa de Riesgos'!$A$111),"")</f>
        <v>#REF!</v>
      </c>
      <c r="AB17" s="103" t="e">
        <f>+IF(AND('Mapa de Riesgos'!#REF!="AAAta",'Mapa de Riesgos'!#REF!="Mayor"),CONCATENATE("R",'Mapa de Riesgos'!$A$159),"")</f>
        <v>#REF!</v>
      </c>
      <c r="AC17" s="103" t="e">
        <f>+IF(AND('Mapa de Riesgos'!#REF!="AAAta",'Mapa de Riesgos'!#REF!="Mayor"),CONCATENATE("R",'Mapa de Riesgos'!$A$207),"")</f>
        <v>#REF!</v>
      </c>
      <c r="AD17" s="134" t="e">
        <f>+IF(AND('Mapa de Riesgos'!#REF!="AAAta",'Mapa de Riesgos'!#REF!="Catastrófico"),CONCATENATE("R",'Mapa de Riesgos'!$A$25),"")</f>
        <v>#REF!</v>
      </c>
      <c r="AE17" s="104" t="e">
        <f>+IF(AND('Mapa de Riesgos'!#REF!="AAAta",'Mapa de Riesgos'!#REF!="Catastrófico"),CONCATENATE("R",'Mapa de Riesgos'!$A$73),"")</f>
        <v>#REF!</v>
      </c>
      <c r="AF17" s="104" t="e">
        <f>+IF(AND('Mapa de Riesgos'!#REF!="AAAta",'Mapa de Riesgos'!#REF!="Catastrófico"),CONCATENATE("R",'Mapa de Riesgos'!$A$111),"")</f>
        <v>#REF!</v>
      </c>
      <c r="AG17" s="104" t="e">
        <f>+IF(AND('Mapa de Riesgos'!#REF!="AAAta",'Mapa de Riesgos'!#REF!="Catastrófico"),CONCATENATE("R",'Mapa de Riesgos'!$A$159),"")</f>
        <v>#REF!</v>
      </c>
      <c r="AH17" s="130" t="e">
        <f>+IF(AND('Mapa de Riesgos'!#REF!="AAAta",'Mapa de Riesgos'!#REF!="Catastrófico"),CONCATENATE("R",'Mapa de Riesgos'!$A$207),"")</f>
        <v>#REF!</v>
      </c>
      <c r="AI17" s="39"/>
      <c r="AJ17" s="314"/>
      <c r="AK17" s="315"/>
      <c r="AL17" s="315"/>
      <c r="AM17" s="315"/>
      <c r="AN17" s="315"/>
      <c r="AO17" s="316"/>
      <c r="AP17" s="39"/>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39"/>
      <c r="BT17" s="39"/>
      <c r="BU17" s="39"/>
      <c r="BV17" s="39"/>
      <c r="BW17" s="39"/>
    </row>
    <row r="18" spans="1:75" ht="18.75" x14ac:dyDescent="0.3">
      <c r="A18" s="39"/>
      <c r="B18" s="294"/>
      <c r="C18" s="294"/>
      <c r="D18" s="295"/>
      <c r="E18" s="298"/>
      <c r="F18" s="299"/>
      <c r="G18" s="299"/>
      <c r="H18" s="299"/>
      <c r="I18" s="299"/>
      <c r="J18" s="118" t="e">
        <f>+IF(AND('Mapa de Riesgos'!#REF!="AAAta",'Mapa de Riesgos'!#REF!="AAeve"),CONCATENATE("R",'Mapa de Riesgos'!$A$31),"")</f>
        <v>#REF!</v>
      </c>
      <c r="K18" s="105" t="e">
        <f>+IF(AND('Mapa de Riesgos'!#REF!="AAAta",'Mapa de Riesgos'!#REF!="AAeve"),CONCATENATE("R",'Mapa de Riesgos'!$A$75),"")</f>
        <v>#REF!</v>
      </c>
      <c r="L18" s="105" t="e">
        <f>+IF(AND('Mapa de Riesgos'!#REF!="AAAta",'Mapa de Riesgos'!#REF!="AAeve"),CONCATENATE("R",'Mapa de Riesgos'!$A$117),"")</f>
        <v>#REF!</v>
      </c>
      <c r="M18" s="105" t="e">
        <f>+IF(AND('Mapa de Riesgos'!#REF!="AAAta",'Mapa de Riesgos'!#REF!="AAeve"),CONCATENATE("R",'Mapa de Riesgos'!$A$165),"")</f>
        <v>#REF!</v>
      </c>
      <c r="N18" s="105" t="e">
        <f>+IF(AND('Mapa de Riesgos'!#REF!="AAAta",'Mapa de Riesgos'!#REF!="AAeve"),CONCATENATE("R",'Mapa de Riesgos'!$A$213),"")</f>
        <v>#REF!</v>
      </c>
      <c r="O18" s="118" t="e">
        <f>+IF(AND('Mapa de Riesgos'!#REF!="AAAta",'Mapa de Riesgos'!#REF!="Menor"),CONCATENATE("R",'Mapa de Riesgos'!$A$31),"")</f>
        <v>#REF!</v>
      </c>
      <c r="P18" s="105" t="e">
        <f>+IF(AND('Mapa de Riesgos'!#REF!="AAAta",'Mapa de Riesgos'!#REF!="Menor"),CONCATENATE("R",'Mapa de Riesgos'!$A$75),"")</f>
        <v>#REF!</v>
      </c>
      <c r="Q18" s="105" t="e">
        <f>+IF(AND('Mapa de Riesgos'!#REF!="AAAta",'Mapa de Riesgos'!#REF!="Menor"),CONCATENATE("R",'Mapa de Riesgos'!$A$117),"")</f>
        <v>#REF!</v>
      </c>
      <c r="R18" s="105" t="e">
        <f>+IF(AND('Mapa de Riesgos'!#REF!="AAAta",'Mapa de Riesgos'!#REF!="Menor"),CONCATENATE("R",'Mapa de Riesgos'!$A$165),"")</f>
        <v>#REF!</v>
      </c>
      <c r="S18" s="105" t="e">
        <f>+IF(AND('Mapa de Riesgos'!#REF!="AAAta",'Mapa de Riesgos'!#REF!="Menor"),CONCATENATE("R",'Mapa de Riesgos'!$A$213),"")</f>
        <v>#REF!</v>
      </c>
      <c r="T18" s="110" t="e">
        <f>+IF(AND('Mapa de Riesgos'!#REF!="AAAta",'Mapa de Riesgos'!#REF!="Moderado"),CONCATENATE("R",'Mapa de Riesgos'!$A$31),"")</f>
        <v>#REF!</v>
      </c>
      <c r="U18" s="103" t="e">
        <f>+IF(AND('Mapa de Riesgos'!#REF!="AAAta",'Mapa de Riesgos'!#REF!="Moderado"),CONCATENATE("R",'Mapa de Riesgos'!$A$75),"")</f>
        <v>#REF!</v>
      </c>
      <c r="V18" s="103" t="e">
        <f>+IF(AND('Mapa de Riesgos'!#REF!="AAAta",'Mapa de Riesgos'!#REF!="Moderado"),CONCATENATE("R",'Mapa de Riesgos'!$A$117),"")</f>
        <v>#REF!</v>
      </c>
      <c r="W18" s="103" t="e">
        <f>+IF(AND('Mapa de Riesgos'!#REF!="AAAta",'Mapa de Riesgos'!#REF!="Moderado"),CONCATENATE("R",'Mapa de Riesgos'!$A$165),"")</f>
        <v>#REF!</v>
      </c>
      <c r="X18" s="103" t="e">
        <f>+IF(AND('Mapa de Riesgos'!#REF!="AAAta",'Mapa de Riesgos'!#REF!="Moderado"),CONCATENATE("R",'Mapa de Riesgos'!$A$213),"")</f>
        <v>#REF!</v>
      </c>
      <c r="Y18" s="110" t="e">
        <f>+IF(AND('Mapa de Riesgos'!#REF!="AAAta",'Mapa de Riesgos'!#REF!="Mayor"),CONCATENATE("R",'Mapa de Riesgos'!$A$31),"")</f>
        <v>#REF!</v>
      </c>
      <c r="Z18" s="103" t="e">
        <f>+IF(AND('Mapa de Riesgos'!#REF!="AAAta",'Mapa de Riesgos'!#REF!="Mayor"),CONCATENATE("R",'Mapa de Riesgos'!$A$75),"")</f>
        <v>#REF!</v>
      </c>
      <c r="AA18" s="103" t="e">
        <f>+IF(AND('Mapa de Riesgos'!#REF!="AAAta",'Mapa de Riesgos'!#REF!="Mayor"),CONCATENATE("R",'Mapa de Riesgos'!$A$117),"")</f>
        <v>#REF!</v>
      </c>
      <c r="AB18" s="103" t="e">
        <f>+IF(AND('Mapa de Riesgos'!#REF!="AAAta",'Mapa de Riesgos'!#REF!="Mayor"),CONCATENATE("R",'Mapa de Riesgos'!$A$165),"")</f>
        <v>#REF!</v>
      </c>
      <c r="AC18" s="103" t="e">
        <f>+IF(AND('Mapa de Riesgos'!#REF!="AAAta",'Mapa de Riesgos'!#REF!="Mayor"),CONCATENATE("R",'Mapa de Riesgos'!$A$213),"")</f>
        <v>#REF!</v>
      </c>
      <c r="AD18" s="134" t="e">
        <f>+IF(AND('Mapa de Riesgos'!#REF!="AAAta",'Mapa de Riesgos'!#REF!="Catastrófico"),CONCATENATE("R",'Mapa de Riesgos'!$A$31),"")</f>
        <v>#REF!</v>
      </c>
      <c r="AE18" s="104" t="e">
        <f>+IF(AND('Mapa de Riesgos'!#REF!="AAAta",'Mapa de Riesgos'!#REF!="Catastrófico"),CONCATENATE("R",'Mapa de Riesgos'!$A$75),"")</f>
        <v>#REF!</v>
      </c>
      <c r="AF18" s="104" t="e">
        <f>+IF(AND('Mapa de Riesgos'!#REF!="AAAta",'Mapa de Riesgos'!#REF!="Catastrófico"),CONCATENATE("R",'Mapa de Riesgos'!$A$117),"")</f>
        <v>#REF!</v>
      </c>
      <c r="AG18" s="104" t="e">
        <f>+IF(AND('Mapa de Riesgos'!#REF!="AAAta",'Mapa de Riesgos'!#REF!="Catastrófico"),CONCATENATE("R",'Mapa de Riesgos'!$A$165),"")</f>
        <v>#REF!</v>
      </c>
      <c r="AH18" s="130" t="e">
        <f>+IF(AND('Mapa de Riesgos'!#REF!="AAAta",'Mapa de Riesgos'!#REF!="Catastrófico"),CONCATENATE("R",'Mapa de Riesgos'!$A$213),"")</f>
        <v>#REF!</v>
      </c>
      <c r="AI18" s="39"/>
      <c r="AJ18" s="314"/>
      <c r="AK18" s="315"/>
      <c r="AL18" s="315"/>
      <c r="AM18" s="315"/>
      <c r="AN18" s="315"/>
      <c r="AO18" s="316"/>
      <c r="AP18" s="39"/>
      <c r="AQ18" s="39"/>
      <c r="AR18" s="39"/>
      <c r="AS18" s="39"/>
      <c r="AT18" s="39"/>
      <c r="AU18" s="39"/>
      <c r="AV18" s="39"/>
      <c r="AW18" s="39"/>
      <c r="AX18" s="39"/>
      <c r="AY18" s="39"/>
      <c r="AZ18" s="39"/>
      <c r="BA18" s="39"/>
      <c r="BB18" s="39"/>
      <c r="BC18" s="39"/>
      <c r="BD18" s="39"/>
      <c r="BE18" s="39"/>
      <c r="BF18" s="39"/>
      <c r="BG18" s="39"/>
      <c r="BH18" s="39"/>
      <c r="BI18" s="39"/>
      <c r="BJ18" s="39"/>
      <c r="BK18" s="39"/>
      <c r="BL18" s="39"/>
      <c r="BM18" s="39"/>
      <c r="BN18" s="39"/>
      <c r="BO18" s="39"/>
      <c r="BP18" s="39"/>
      <c r="BQ18" s="39"/>
      <c r="BR18" s="39"/>
      <c r="BS18" s="39"/>
      <c r="BT18" s="39"/>
      <c r="BU18" s="39"/>
      <c r="BV18" s="39"/>
      <c r="BW18" s="39"/>
    </row>
    <row r="19" spans="1:75" ht="18.75" x14ac:dyDescent="0.3">
      <c r="A19" s="39"/>
      <c r="B19" s="294"/>
      <c r="C19" s="294"/>
      <c r="D19" s="295"/>
      <c r="E19" s="298"/>
      <c r="F19" s="299"/>
      <c r="G19" s="299"/>
      <c r="H19" s="299"/>
      <c r="I19" s="299"/>
      <c r="J19" s="118" t="e">
        <f>+IF(AND('Mapa de Riesgos'!#REF!="AAAta",'Mapa de Riesgos'!#REF!="AAeve"),CONCATENATE("R",'Mapa de Riesgos'!$A$37),"")</f>
        <v>#REF!</v>
      </c>
      <c r="K19" s="105" t="e">
        <f>+IF(AND('Mapa de Riesgos'!#REF!="AAAta",'Mapa de Riesgos'!#REF!="AAeve"),CONCATENATE("R",'Mapa de Riesgos'!$A$81),"")</f>
        <v>#REF!</v>
      </c>
      <c r="L19" s="105" t="e">
        <f>+IF(AND('Mapa de Riesgos'!#REF!="AAA",'Mapa de Riesgos'!#REF!="AAeve"),CONCATENATE("R",'Mapa de Riesgos'!$A$126),"")</f>
        <v>#REF!</v>
      </c>
      <c r="M19" s="105" t="e">
        <f>+IF(AND('Mapa de Riesgos'!#REF!="AAAta",'Mapa de Riesgos'!#REF!="AAeve"),CONCATENATE("R",'Mapa de Riesgos'!$A$171),"")</f>
        <v>#REF!</v>
      </c>
      <c r="N19" s="105" t="e">
        <f>+IF(AND('Mapa de Riesgos'!#REF!="AAAta",'Mapa de Riesgos'!#REF!="AAeve"),CONCATENATE("R",'Mapa de Riesgos'!$A$219),"")</f>
        <v>#REF!</v>
      </c>
      <c r="O19" s="118" t="e">
        <f>+IF(AND('Mapa de Riesgos'!#REF!="AAAta",'Mapa de Riesgos'!#REF!="Menor"),CONCATENATE("R",'Mapa de Riesgos'!$A$37),"")</f>
        <v>#REF!</v>
      </c>
      <c r="P19" s="105" t="e">
        <f>+IF(AND('Mapa de Riesgos'!#REF!="AAAta",'Mapa de Riesgos'!#REF!="Menor"),CONCATENATE("R",'Mapa de Riesgos'!$A$81),"")</f>
        <v>#REF!</v>
      </c>
      <c r="Q19" s="105" t="e">
        <f>+IF(AND('Mapa de Riesgos'!#REF!="AAAta",'Mapa de Riesgos'!#REF!="Menor"),CONCATENATE("R",'Mapa de Riesgos'!$A$126),"")</f>
        <v>#REF!</v>
      </c>
      <c r="R19" s="105" t="e">
        <f>+IF(AND('Mapa de Riesgos'!#REF!="AAAta",'Mapa de Riesgos'!#REF!="Menor"),CONCATENATE("R",'Mapa de Riesgos'!$A$171),"")</f>
        <v>#REF!</v>
      </c>
      <c r="S19" s="105" t="e">
        <f>+IF(AND('Mapa de Riesgos'!#REF!="AAAta",'Mapa de Riesgos'!#REF!="Menor"),CONCATENATE("R",'Mapa de Riesgos'!$A$219),"")</f>
        <v>#REF!</v>
      </c>
      <c r="T19" s="110" t="e">
        <f>+IF(AND('Mapa de Riesgos'!#REF!="AAAta",'Mapa de Riesgos'!#REF!="Moderado"),CONCATENATE("R",'Mapa de Riesgos'!$A$37),"")</f>
        <v>#REF!</v>
      </c>
      <c r="U19" s="103" t="e">
        <f>+IF(AND('Mapa de Riesgos'!#REF!="AAAta",'Mapa de Riesgos'!#REF!="Moderado"),CONCATENATE("R",'Mapa de Riesgos'!$A$81),"")</f>
        <v>#REF!</v>
      </c>
      <c r="V19" s="103" t="e">
        <f>+IF(AND('Mapa de Riesgos'!#REF!="AAAta",'Mapa de Riesgos'!#REF!="Moderado"),CONCATENATE("R",'Mapa de Riesgos'!$A$126),"")</f>
        <v>#REF!</v>
      </c>
      <c r="W19" s="103" t="e">
        <f>+IF(AND('Mapa de Riesgos'!#REF!="AAAta",'Mapa de Riesgos'!#REF!="Moderado"),CONCATENATE("R",'Mapa de Riesgos'!$A$171),"")</f>
        <v>#REF!</v>
      </c>
      <c r="X19" s="103" t="e">
        <f>+IF(AND('Mapa de Riesgos'!#REF!="AAAta",'Mapa de Riesgos'!#REF!="Moderado"),CONCATENATE("R",'Mapa de Riesgos'!$A$219),"")</f>
        <v>#REF!</v>
      </c>
      <c r="Y19" s="110" t="e">
        <f>+IF(AND('Mapa de Riesgos'!#REF!="AAAta",'Mapa de Riesgos'!#REF!="Mayor"),CONCATENATE("R",'Mapa de Riesgos'!$A$37),"")</f>
        <v>#REF!</v>
      </c>
      <c r="Z19" s="103" t="e">
        <f>+IF(AND('Mapa de Riesgos'!#REF!="AAAta",'Mapa de Riesgos'!#REF!="Mayor"),CONCATENATE("R",'Mapa de Riesgos'!$A$81),"")</f>
        <v>#REF!</v>
      </c>
      <c r="AA19" s="103" t="e">
        <f>+IF(AND('Mapa de Riesgos'!#REF!="AAAta",'Mapa de Riesgos'!#REF!="Mayor"),CONCATENATE("R",'Mapa de Riesgos'!$A$126),"")</f>
        <v>#REF!</v>
      </c>
      <c r="AB19" s="103" t="e">
        <f>+IF(AND('Mapa de Riesgos'!#REF!="AAAta",'Mapa de Riesgos'!#REF!="Mayor"),CONCATENATE("R",'Mapa de Riesgos'!$A$171),"")</f>
        <v>#REF!</v>
      </c>
      <c r="AC19" s="103" t="e">
        <f>+IF(AND('Mapa de Riesgos'!#REF!="AAAta",'Mapa de Riesgos'!#REF!="Mayor"),CONCATENATE("R",'Mapa de Riesgos'!$A$219),"")</f>
        <v>#REF!</v>
      </c>
      <c r="AD19" s="134" t="e">
        <f>+IF(AND('Mapa de Riesgos'!#REF!="AAAta",'Mapa de Riesgos'!#REF!="Catastrófico"),CONCATENATE("R",'Mapa de Riesgos'!$A$37),"")</f>
        <v>#REF!</v>
      </c>
      <c r="AE19" s="104" t="e">
        <f>+IF(AND('Mapa de Riesgos'!#REF!="AAAta",'Mapa de Riesgos'!#REF!="Catastrófico"),CONCATENATE("R",'Mapa de Riesgos'!$A$81),"")</f>
        <v>#REF!</v>
      </c>
      <c r="AF19" s="104" t="e">
        <f>+IF(AND('Mapa de Riesgos'!#REF!="AAAta",'Mapa de Riesgos'!#REF!="Catastrófico"),CONCATENATE("R",'Mapa de Riesgos'!$A$126),"")</f>
        <v>#REF!</v>
      </c>
      <c r="AG19" s="104" t="e">
        <f>+IF(AND('Mapa de Riesgos'!#REF!="AAAta",'Mapa de Riesgos'!#REF!="Catastrófico"),CONCATENATE("R",'Mapa de Riesgos'!$A$171),"")</f>
        <v>#REF!</v>
      </c>
      <c r="AH19" s="130" t="e">
        <f>+IF(AND('Mapa de Riesgos'!#REF!="AAAta",'Mapa de Riesgos'!#REF!="Catastrófico"),CONCATENATE("R",'Mapa de Riesgos'!$A$219),"")</f>
        <v>#REF!</v>
      </c>
      <c r="AI19" s="39"/>
      <c r="AJ19" s="314"/>
      <c r="AK19" s="315"/>
      <c r="AL19" s="315"/>
      <c r="AM19" s="315"/>
      <c r="AN19" s="315"/>
      <c r="AO19" s="316"/>
      <c r="AP19" s="39"/>
      <c r="AQ19" s="39"/>
      <c r="AR19" s="39"/>
      <c r="AS19" s="39"/>
      <c r="AT19" s="39"/>
      <c r="AU19" s="39"/>
      <c r="AV19" s="39"/>
      <c r="AW19" s="39"/>
      <c r="AX19" s="39"/>
      <c r="AY19" s="39"/>
      <c r="AZ19" s="39"/>
      <c r="BA19" s="39"/>
      <c r="BB19" s="39"/>
      <c r="BC19" s="39"/>
      <c r="BD19" s="39"/>
      <c r="BE19" s="39"/>
      <c r="BF19" s="39"/>
      <c r="BG19" s="39"/>
      <c r="BH19" s="39"/>
      <c r="BI19" s="39"/>
      <c r="BJ19" s="39"/>
      <c r="BK19" s="39"/>
      <c r="BL19" s="39"/>
      <c r="BM19" s="39"/>
      <c r="BN19" s="39"/>
      <c r="BO19" s="39"/>
      <c r="BP19" s="39"/>
      <c r="BQ19" s="39"/>
      <c r="BR19" s="39"/>
      <c r="BS19" s="39"/>
      <c r="BT19" s="39"/>
      <c r="BU19" s="39"/>
      <c r="BV19" s="39"/>
      <c r="BW19" s="39"/>
    </row>
    <row r="20" spans="1:75" ht="18.75" x14ac:dyDescent="0.3">
      <c r="A20" s="39"/>
      <c r="B20" s="294"/>
      <c r="C20" s="294"/>
      <c r="D20" s="295"/>
      <c r="E20" s="298"/>
      <c r="F20" s="299"/>
      <c r="G20" s="299"/>
      <c r="H20" s="299"/>
      <c r="I20" s="299"/>
      <c r="J20" s="118" t="e">
        <f>+IF(AND('Mapa de Riesgos'!#REF!="AAAta",'Mapa de Riesgos'!#REF!="AAeve"),CONCATENATE("R",'Mapa de Riesgos'!$A$43),"")</f>
        <v>#REF!</v>
      </c>
      <c r="K20" s="105" t="e">
        <f>+IF(AND('Mapa de Riesgos'!#REF!="AAAta",'Mapa de Riesgos'!#REF!="AAeve"),CONCATENATE("R",'Mapa de Riesgos'!$A$87),"")</f>
        <v>#REF!</v>
      </c>
      <c r="L20" s="105" t="e">
        <f>+IF(AND('Mapa de Riesgos'!#REF!="AAAta",'Mapa de Riesgos'!#REF!="AAeve"),CONCATENATE("R",'Mapa de Riesgos'!$A$129),"")</f>
        <v>#REF!</v>
      </c>
      <c r="M20" s="105" t="e">
        <f>+IF(AND('Mapa de Riesgos'!#REF!="AAAta",'Mapa de Riesgos'!#REF!="AAeve"),CONCATENATE("R",'Mapa de Riesgos'!$A$177),"")</f>
        <v>#REF!</v>
      </c>
      <c r="N20" s="105" t="e">
        <f>+IF(AND('Mapa de Riesgos'!#REF!="AAAta",'Mapa de Riesgos'!#REF!="AAeve"),CONCATENATE("R",'Mapa de Riesgos'!$A$225),"")</f>
        <v>#REF!</v>
      </c>
      <c r="O20" s="118" t="e">
        <f>+IF(AND('Mapa de Riesgos'!#REF!="AAAta",'Mapa de Riesgos'!#REF!="Menor"),CONCATENATE("R",'Mapa de Riesgos'!$A$43),"")</f>
        <v>#REF!</v>
      </c>
      <c r="P20" s="105" t="e">
        <f>+IF(AND('Mapa de Riesgos'!#REF!="AAAta",'Mapa de Riesgos'!#REF!="Menor"),CONCATENATE("R",'Mapa de Riesgos'!$A$87),"")</f>
        <v>#REF!</v>
      </c>
      <c r="Q20" s="105" t="e">
        <f>+IF(AND('Mapa de Riesgos'!#REF!="AAAta",'Mapa de Riesgos'!#REF!="Menor"),CONCATENATE("R",'Mapa de Riesgos'!$A$129),"")</f>
        <v>#REF!</v>
      </c>
      <c r="R20" s="105" t="e">
        <f>+IF(AND('Mapa de Riesgos'!#REF!="AAAta",'Mapa de Riesgos'!#REF!="Menor"),CONCATENATE("R",'Mapa de Riesgos'!$A$177),"")</f>
        <v>#REF!</v>
      </c>
      <c r="S20" s="105" t="e">
        <f>+IF(AND('Mapa de Riesgos'!#REF!="AAAta",'Mapa de Riesgos'!#REF!="Menor"),CONCATENATE("R",'Mapa de Riesgos'!$A$225),"")</f>
        <v>#REF!</v>
      </c>
      <c r="T20" s="110" t="e">
        <f>+IF(AND('Mapa de Riesgos'!#REF!="AAAta",'Mapa de Riesgos'!#REF!="Moderado"),CONCATENATE("R",'Mapa de Riesgos'!$A$43),"")</f>
        <v>#REF!</v>
      </c>
      <c r="U20" s="103" t="e">
        <f>+IF(AND('Mapa de Riesgos'!#REF!="AAAta",'Mapa de Riesgos'!#REF!="Moderado"),CONCATENATE("R",'Mapa de Riesgos'!$A$87),"")</f>
        <v>#REF!</v>
      </c>
      <c r="V20" s="103" t="e">
        <f>+IF(AND('Mapa de Riesgos'!#REF!="AAAta",'Mapa de Riesgos'!#REF!="Moderado"),CONCATENATE("R",'Mapa de Riesgos'!$A$129),"")</f>
        <v>#REF!</v>
      </c>
      <c r="W20" s="103" t="e">
        <f>+IF(AND('Mapa de Riesgos'!#REF!="AAAta",'Mapa de Riesgos'!#REF!="Moderado"),CONCATENATE("R",'Mapa de Riesgos'!$A$177),"")</f>
        <v>#REF!</v>
      </c>
      <c r="X20" s="103" t="e">
        <f>+IF(AND('Mapa de Riesgos'!#REF!="AAAta",'Mapa de Riesgos'!#REF!="Moderado"),CONCATENATE("R",'Mapa de Riesgos'!$A$225),"")</f>
        <v>#REF!</v>
      </c>
      <c r="Y20" s="110" t="e">
        <f>+IF(AND('Mapa de Riesgos'!#REF!="AAAta",'Mapa de Riesgos'!#REF!="Mayor"),CONCATENATE("R",'Mapa de Riesgos'!$A$43),"")</f>
        <v>#REF!</v>
      </c>
      <c r="Z20" s="103" t="e">
        <f>+IF(AND('Mapa de Riesgos'!#REF!="AAAta",'Mapa de Riesgos'!#REF!="Mayor"),CONCATENATE("R",'Mapa de Riesgos'!$A$87),"")</f>
        <v>#REF!</v>
      </c>
      <c r="AA20" s="103" t="e">
        <f>+IF(AND('Mapa de Riesgos'!#REF!="AAAta",'Mapa de Riesgos'!#REF!="Mayor"),CONCATENATE("R",'Mapa de Riesgos'!$A$129),"")</f>
        <v>#REF!</v>
      </c>
      <c r="AB20" s="103" t="e">
        <f>+IF(AND('Mapa de Riesgos'!#REF!="AAAta",'Mapa de Riesgos'!#REF!="Mayor"),CONCATENATE("R",'Mapa de Riesgos'!$A$177),"")</f>
        <v>#REF!</v>
      </c>
      <c r="AC20" s="103" t="e">
        <f>+IF(AND('Mapa de Riesgos'!#REF!="AAAta",'Mapa de Riesgos'!#REF!="Mayor"),CONCATENATE("R",'Mapa de Riesgos'!$A$225),"")</f>
        <v>#REF!</v>
      </c>
      <c r="AD20" s="134" t="e">
        <f>+IF(AND('Mapa de Riesgos'!#REF!="AAAta",'Mapa de Riesgos'!#REF!="Catastrófico"),CONCATENATE("R",'Mapa de Riesgos'!$A$43),"")</f>
        <v>#REF!</v>
      </c>
      <c r="AE20" s="104" t="e">
        <f>+IF(AND('Mapa de Riesgos'!#REF!="AAAta",'Mapa de Riesgos'!#REF!="Catastrófico"),CONCATENATE("R",'Mapa de Riesgos'!$A$87),"")</f>
        <v>#REF!</v>
      </c>
      <c r="AF20" s="104" t="e">
        <f>+IF(AND('Mapa de Riesgos'!#REF!="AAAta",'Mapa de Riesgos'!#REF!="Catastrófico"),CONCATENATE("R",'Mapa de Riesgos'!$A$129),"")</f>
        <v>#REF!</v>
      </c>
      <c r="AG20" s="104" t="e">
        <f>+IF(AND('Mapa de Riesgos'!#REF!="AAAta",'Mapa de Riesgos'!#REF!="Catastrófico"),CONCATENATE("R",'Mapa de Riesgos'!$A$177),"")</f>
        <v>#REF!</v>
      </c>
      <c r="AH20" s="130" t="e">
        <f>+IF(AND('Mapa de Riesgos'!#REF!="AAAta",'Mapa de Riesgos'!#REF!="Catastrófico"),CONCATENATE("R",'Mapa de Riesgos'!$A$225),"")</f>
        <v>#REF!</v>
      </c>
      <c r="AI20" s="39"/>
      <c r="AJ20" s="314"/>
      <c r="AK20" s="315"/>
      <c r="AL20" s="315"/>
      <c r="AM20" s="315"/>
      <c r="AN20" s="315"/>
      <c r="AO20" s="316"/>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row>
    <row r="21" spans="1:75" ht="19.5" thickBot="1" x14ac:dyDescent="0.35">
      <c r="A21" s="39"/>
      <c r="B21" s="294"/>
      <c r="C21" s="294"/>
      <c r="D21" s="295"/>
      <c r="E21" s="300"/>
      <c r="F21" s="301"/>
      <c r="G21" s="301"/>
      <c r="H21" s="301"/>
      <c r="I21" s="301"/>
      <c r="J21" s="118" t="e">
        <f>+IF(AND('Mapa de Riesgos'!#REF!="AAAta",'Mapa de Riesgos'!#REF!="AAeve"),CONCATENATE("R",'Mapa de Riesgos'!$A$49),"")</f>
        <v>#REF!</v>
      </c>
      <c r="K21" s="105" t="e">
        <f>+IF(AND('Mapa de Riesgos'!#REF!="AAAta",'Mapa de Riesgos'!#REF!="AAeve"),CONCATENATE("R",'Mapa de Riesgos'!#REF!),"")</f>
        <v>#REF!</v>
      </c>
      <c r="L21" s="105" t="e">
        <f>+IF(AND('Mapa de Riesgos'!#REF!="AAAta",'Mapa de Riesgos'!#REF!="AAeve"),CONCATENATE("R",'Mapa de Riesgos'!$A$135),"")</f>
        <v>#REF!</v>
      </c>
      <c r="M21" s="105" t="e">
        <f>+IF(AND('Mapa de Riesgos'!#REF!="AAAta",'Mapa de Riesgos'!#REF!="AAeve"),CONCATENATE("R",'Mapa de Riesgos'!$A$183),"")</f>
        <v>#REF!</v>
      </c>
      <c r="N21" s="105" t="e">
        <f>+IF(AND('Mapa de Riesgos'!#REF!="AAAta",'Mapa de Riesgos'!#REF!="AAeve"),CONCATENATE("R",'Mapa de Riesgos'!$A$231),"")</f>
        <v>#REF!</v>
      </c>
      <c r="O21" s="120" t="e">
        <f>+IF(AND('Mapa de Riesgos'!#REF!="AAAta",'Mapa de Riesgos'!#REF!="Menor"),CONCATENATE("R",'Mapa de Riesgos'!$A$49),"")</f>
        <v>#REF!</v>
      </c>
      <c r="P21" s="121" t="e">
        <f>+IF(AND('Mapa de Riesgos'!#REF!="AAAta",'Mapa de Riesgos'!#REF!="Menor"),CONCATENATE("R",'Mapa de Riesgos'!#REF!),"")</f>
        <v>#REF!</v>
      </c>
      <c r="Q21" s="121" t="e">
        <f>+IF(AND('Mapa de Riesgos'!#REF!="AAAta",'Mapa de Riesgos'!#REF!="Menor"),CONCATENATE("R",'Mapa de Riesgos'!$A$135),"")</f>
        <v>#REF!</v>
      </c>
      <c r="R21" s="121" t="e">
        <f>+IF(AND('Mapa de Riesgos'!#REF!="AAAta",'Mapa de Riesgos'!#REF!="Menor"),CONCATENATE("R",'Mapa de Riesgos'!$A$183),"")</f>
        <v>#REF!</v>
      </c>
      <c r="S21" s="121" t="e">
        <f>+IF(AND('Mapa de Riesgos'!#REF!="AAAta",'Mapa de Riesgos'!#REF!="Menor"),CONCATENATE("R",'Mapa de Riesgos'!$A$231),"")</f>
        <v>#REF!</v>
      </c>
      <c r="T21" s="110" t="e">
        <f>+IF(AND('Mapa de Riesgos'!#REF!="AAAta",'Mapa de Riesgos'!#REF!="Moderado"),CONCATENATE("R",'Mapa de Riesgos'!$A$49),"")</f>
        <v>#REF!</v>
      </c>
      <c r="U21" s="103" t="e">
        <f>+IF(AND('Mapa de Riesgos'!#REF!="AAAta",'Mapa de Riesgos'!#REF!="Moderado"),CONCATENATE("R",'Mapa de Riesgos'!#REF!),"")</f>
        <v>#REF!</v>
      </c>
      <c r="V21" s="103" t="e">
        <f>+IF(AND('Mapa de Riesgos'!#REF!="AAAta",'Mapa de Riesgos'!#REF!="Moderado"),CONCATENATE("R",'Mapa de Riesgos'!$A$135),"")</f>
        <v>#REF!</v>
      </c>
      <c r="W21" s="103" t="e">
        <f>+IF(AND('Mapa de Riesgos'!#REF!="AAAta",'Mapa de Riesgos'!#REF!="Moderado"),CONCATENATE("R",'Mapa de Riesgos'!$A$183),"")</f>
        <v>#REF!</v>
      </c>
      <c r="X21" s="103" t="e">
        <f>+IF(AND('Mapa de Riesgos'!#REF!="AAAta",'Mapa de Riesgos'!#REF!="Moderado"),CONCATENATE("R",'Mapa de Riesgos'!$A$231),"")</f>
        <v>#REF!</v>
      </c>
      <c r="Y21" s="110" t="e">
        <f>+IF(AND('Mapa de Riesgos'!#REF!="AAAta",'Mapa de Riesgos'!#REF!="Mayor"),CONCATENATE("R",'Mapa de Riesgos'!$A$49),"")</f>
        <v>#REF!</v>
      </c>
      <c r="Z21" s="103" t="e">
        <f>+IF(AND('Mapa de Riesgos'!#REF!="AAAta",'Mapa de Riesgos'!#REF!="Mayor"),CONCATENATE("R",'Mapa de Riesgos'!#REF!),"")</f>
        <v>#REF!</v>
      </c>
      <c r="AA21" s="103" t="e">
        <f>+IF(AND('Mapa de Riesgos'!#REF!="AAAta",'Mapa de Riesgos'!#REF!="Mayor"),CONCATENATE("R",'Mapa de Riesgos'!$A$135),"")</f>
        <v>#REF!</v>
      </c>
      <c r="AB21" s="103" t="e">
        <f>+IF(AND('Mapa de Riesgos'!#REF!="AAAta",'Mapa de Riesgos'!#REF!="Mayor"),CONCATENATE("R",'Mapa de Riesgos'!$A$183),"")</f>
        <v>#REF!</v>
      </c>
      <c r="AC21" s="103" t="e">
        <f>+IF(AND('Mapa de Riesgos'!#REF!="AAAta",'Mapa de Riesgos'!#REF!="Mayor"),CONCATENATE("R",'Mapa de Riesgos'!$A$231),"")</f>
        <v>#REF!</v>
      </c>
      <c r="AD21" s="134" t="e">
        <f>+IF(AND('Mapa de Riesgos'!#REF!="AAAta",'Mapa de Riesgos'!#REF!="Catastrófico"),CONCATENATE("R",'Mapa de Riesgos'!$A$49),"")</f>
        <v>#REF!</v>
      </c>
      <c r="AE21" s="104" t="e">
        <f>+IF(AND('Mapa de Riesgos'!#REF!="AAAta",'Mapa de Riesgos'!#REF!="Catastrófico"),CONCATENATE("R",'Mapa de Riesgos'!#REF!),"")</f>
        <v>#REF!</v>
      </c>
      <c r="AF21" s="104" t="e">
        <f>+IF(AND('Mapa de Riesgos'!#REF!="AAAta",'Mapa de Riesgos'!#REF!="Catastrófico"),CONCATENATE("R",'Mapa de Riesgos'!$A$135),"")</f>
        <v>#REF!</v>
      </c>
      <c r="AG21" s="104" t="e">
        <f>+IF(AND('Mapa de Riesgos'!#REF!="AAAta",'Mapa de Riesgos'!#REF!="Catastrófico"),CONCATENATE("R",'Mapa de Riesgos'!$A$183),"")</f>
        <v>#REF!</v>
      </c>
      <c r="AH21" s="130" t="e">
        <f>+IF(AND('Mapa de Riesgos'!#REF!="AAAta",'Mapa de Riesgos'!#REF!="Catastrófico"),CONCATENATE("R",'Mapa de Riesgos'!$A$231),"")</f>
        <v>#REF!</v>
      </c>
      <c r="AI21" s="39"/>
      <c r="AJ21" s="317"/>
      <c r="AK21" s="318"/>
      <c r="AL21" s="318"/>
      <c r="AM21" s="318"/>
      <c r="AN21" s="318"/>
      <c r="AO21" s="31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row>
    <row r="22" spans="1:75" ht="18.75" x14ac:dyDescent="0.3">
      <c r="A22" s="39"/>
      <c r="B22" s="294"/>
      <c r="C22" s="294"/>
      <c r="D22" s="295"/>
      <c r="E22" s="296" t="s">
        <v>80</v>
      </c>
      <c r="F22" s="297"/>
      <c r="G22" s="297"/>
      <c r="H22" s="297"/>
      <c r="I22" s="297"/>
      <c r="J22" s="115" t="e">
        <f>+IF(AND('Mapa de Riesgos'!#REF!="Media",'Mapa de Riesgos'!#REF!="AAeve"),CONCATENATE("R",'Mapa de Riesgos'!$A$7),"")</f>
        <v>#REF!</v>
      </c>
      <c r="K22" s="116" t="e">
        <f>+IF(AND('Mapa de Riesgos'!#REF!="Media",'Mapa de Riesgos'!#REF!="AAeve"),CONCATENATE("R",'Mapa de Riesgos'!$A$55),"")</f>
        <v>#REF!</v>
      </c>
      <c r="L22" s="116" t="e">
        <f>+IF(AND('Mapa de Riesgos'!#REF!="Media",'Mapa de Riesgos'!#REF!="AAeve"),CONCATENATE("R",'Mapa de Riesgos'!$A$93),"")</f>
        <v>#REF!</v>
      </c>
      <c r="M22" s="116" t="e">
        <f>+IF(AND('Mapa de Riesgos'!#REF!="Media",'Mapa de Riesgos'!#REF!="AAeve"),CONCATENATE("R",'Mapa de Riesgos'!$A$141),"")</f>
        <v>#REF!</v>
      </c>
      <c r="N22" s="117" t="e">
        <f>+IF(AND('Mapa de Riesgos'!#REF!="Media",'Mapa de Riesgos'!#REF!="AAeve"),CONCATENATE("R",'Mapa de Riesgos'!$A$189),"")</f>
        <v>#REF!</v>
      </c>
      <c r="O22" s="105" t="e">
        <f>+IF(AND('Mapa de Riesgos'!#REF!="Media",'Mapa de Riesgos'!#REF!="Menor"),CONCATENATE("R",'Mapa de Riesgos'!$A$7),"")</f>
        <v>#REF!</v>
      </c>
      <c r="P22" s="105" t="e">
        <f>+IF(AND('Mapa de Riesgos'!#REF!="Media",'Mapa de Riesgos'!#REF!="Menor"),CONCATENATE("R",'Mapa de Riesgos'!$A$55),"")</f>
        <v>#REF!</v>
      </c>
      <c r="Q22" s="105" t="e">
        <f>+IF(AND('Mapa de Riesgos'!#REF!="Media",'Mapa de Riesgos'!#REF!="Menor"),CONCATENATE("R",'Mapa de Riesgos'!$A$93),"")</f>
        <v>#REF!</v>
      </c>
      <c r="R22" s="105" t="e">
        <f>+IF(AND('Mapa de Riesgos'!#REF!="Media",'Mapa de Riesgos'!#REF!="Menor"),CONCATENATE("R",'Mapa de Riesgos'!$A$141),"")</f>
        <v>#REF!</v>
      </c>
      <c r="S22" s="105" t="e">
        <f>+IF(AND('Mapa de Riesgos'!#REF!="Media",'Mapa de Riesgos'!#REF!="Menor"),CONCATENATE("R",'Mapa de Riesgos'!$A$189),"")</f>
        <v>#REF!</v>
      </c>
      <c r="T22" s="115" t="e">
        <f>+IF(AND('Mapa de Riesgos'!#REF!="Media",'Mapa de Riesgos'!#REF!="Moderado"),CONCATENATE("R",'Mapa de Riesgos'!$A$7),"")</f>
        <v>#REF!</v>
      </c>
      <c r="U22" s="116" t="e">
        <f>+IF(AND('Mapa de Riesgos'!#REF!="Media",'Mapa de Riesgos'!#REF!="Moderado"),CONCATENATE("R",'Mapa de Riesgos'!$A$55),"")</f>
        <v>#REF!</v>
      </c>
      <c r="V22" s="116" t="e">
        <f>+IF(AND('Mapa de Riesgos'!#REF!="Media",'Mapa de Riesgos'!#REF!="Moderado"),CONCATENATE("R",'Mapa de Riesgos'!$A$93),"")</f>
        <v>#REF!</v>
      </c>
      <c r="W22" s="116" t="e">
        <f>+IF(AND('Mapa de Riesgos'!#REF!="Media",'Mapa de Riesgos'!#REF!="Moderado"),CONCATENATE("R",'Mapa de Riesgos'!$A$141),"")</f>
        <v>#REF!</v>
      </c>
      <c r="X22" s="117" t="e">
        <f>+IF(AND('Mapa de Riesgos'!#REF!="Media",'Mapa de Riesgos'!#REF!="Moderado"),CONCATENATE("R",'Mapa de Riesgos'!$A$189),"")</f>
        <v>#REF!</v>
      </c>
      <c r="Y22" s="108" t="e">
        <f>+IF(AND('Mapa de Riesgos'!#REF!="Media",'Mapa de Riesgos'!#REF!="Mayor"),CONCATENATE("R",'Mapa de Riesgos'!$A$7),"")</f>
        <v>#REF!</v>
      </c>
      <c r="Z22" s="108" t="e">
        <f>+IF(AND('Mapa de Riesgos'!#REF!="Media",'Mapa de Riesgos'!#REF!="Mayor"),CONCATENATE("R",'Mapa de Riesgos'!$A$55),"")</f>
        <v>#REF!</v>
      </c>
      <c r="AA22" s="108" t="e">
        <f>+IF(AND('Mapa de Riesgos'!#REF!="Media",'Mapa de Riesgos'!#REF!="Mayor"),CONCATENATE("R",'Mapa de Riesgos'!$A$93),"")</f>
        <v>#REF!</v>
      </c>
      <c r="AB22" s="108" t="e">
        <f>+IF(AND('Mapa de Riesgos'!#REF!="Media",'Mapa de Riesgos'!#REF!="Mayor"),CONCATENATE("R",'Mapa de Riesgos'!$A$141),"")</f>
        <v>#REF!</v>
      </c>
      <c r="AC22" s="108" t="e">
        <f>+IF(AND('Mapa de Riesgos'!#REF!="Media",'Mapa de Riesgos'!#REF!="Mayor"),CONCATENATE("R",'Mapa de Riesgos'!$A$189),"")</f>
        <v>#REF!</v>
      </c>
      <c r="AD22" s="133" t="e">
        <f>+IF(AND('Mapa de Riesgos'!#REF!="Media",'Mapa de Riesgos'!#REF!="Catastrófico"),CONCATENATE("R",'Mapa de Riesgos'!$A$7),"")</f>
        <v>#REF!</v>
      </c>
      <c r="AE22" s="128" t="e">
        <f>+IF(AND('Mapa de Riesgos'!#REF!="Media",'Mapa de Riesgos'!#REF!="Catastrófico"),CONCATENATE("R",'Mapa de Riesgos'!$A$55),"")</f>
        <v>#REF!</v>
      </c>
      <c r="AF22" s="128" t="e">
        <f>+IF(AND('Mapa de Riesgos'!#REF!="Media",'Mapa de Riesgos'!#REF!="Catastrófico"),CONCATENATE("R",'Mapa de Riesgos'!$A$93),"")</f>
        <v>#REF!</v>
      </c>
      <c r="AG22" s="128" t="e">
        <f>+IF(AND('Mapa de Riesgos'!#REF!="Media",'Mapa de Riesgos'!#REF!="Catastrófico"),CONCATENATE("R",'Mapa de Riesgos'!$A$141),"")</f>
        <v>#REF!</v>
      </c>
      <c r="AH22" s="129" t="e">
        <f>+IF(AND('Mapa de Riesgos'!#REF!="Media",'Mapa de Riesgos'!#REF!="Catastrófico"),CONCATENATE("R",'Mapa de Riesgos'!$A$189),"")</f>
        <v>#REF!</v>
      </c>
      <c r="AI22" s="39"/>
      <c r="AJ22" s="320" t="s">
        <v>81</v>
      </c>
      <c r="AK22" s="321"/>
      <c r="AL22" s="321"/>
      <c r="AM22" s="321"/>
      <c r="AN22" s="321"/>
      <c r="AO22" s="322"/>
      <c r="AP22" s="39"/>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row>
    <row r="23" spans="1:75" ht="18.75" x14ac:dyDescent="0.3">
      <c r="A23" s="39"/>
      <c r="B23" s="294"/>
      <c r="C23" s="294"/>
      <c r="D23" s="295"/>
      <c r="E23" s="298"/>
      <c r="F23" s="299"/>
      <c r="G23" s="299"/>
      <c r="H23" s="299"/>
      <c r="I23" s="299"/>
      <c r="J23" s="118" t="e">
        <f>+IF(AND('Mapa de Riesgos'!#REF!="Media",'Mapa de Riesgos'!#REF!="AAeve"),CONCATENATE("R",'Mapa de Riesgos'!$A$13),"")</f>
        <v>#REF!</v>
      </c>
      <c r="K23" s="105" t="e">
        <f>+IF(AND('Mapa de Riesgos'!#REF!="Media",'Mapa de Riesgos'!#REF!="AAeve"),CONCATENATE("R",'Mapa de Riesgos'!$A$61),"")</f>
        <v>#REF!</v>
      </c>
      <c r="L23" s="105" t="e">
        <f>+IF(AND('Mapa de Riesgos'!#REF!="Media",'Mapa de Riesgos'!#REF!="AAeve"),CONCATENATE("R",'Mapa de Riesgos'!$A$99),"")</f>
        <v>#REF!</v>
      </c>
      <c r="M23" s="105" t="e">
        <f>+IF(AND('Mapa de Riesgos'!#REF!="Media",'Mapa de Riesgos'!#REF!="AAeve"),CONCATENATE("R",'Mapa de Riesgos'!$A$147),"")</f>
        <v>#REF!</v>
      </c>
      <c r="N23" s="119" t="e">
        <f>+IF(AND('Mapa de Riesgos'!#REF!="Media",'Mapa de Riesgos'!#REF!="AAeve"),CONCATENATE("R",'Mapa de Riesgos'!$A$195),"")</f>
        <v>#REF!</v>
      </c>
      <c r="O23" s="105" t="e">
        <f>+IF(AND('Mapa de Riesgos'!#REF!="Media",'Mapa de Riesgos'!#REF!="Menor"),CONCATENATE("R",'Mapa de Riesgos'!$A$13),"")</f>
        <v>#REF!</v>
      </c>
      <c r="P23" s="105" t="e">
        <f>+IF(AND('Mapa de Riesgos'!#REF!="Media",'Mapa de Riesgos'!#REF!="Menor"),CONCATENATE("R",'Mapa de Riesgos'!$A$61),"")</f>
        <v>#REF!</v>
      </c>
      <c r="Q23" s="105" t="e">
        <f>+IF(AND('Mapa de Riesgos'!#REF!="Media",'Mapa de Riesgos'!#REF!="Menor"),CONCATENATE("R",'Mapa de Riesgos'!$A$99),"")</f>
        <v>#REF!</v>
      </c>
      <c r="R23" s="105" t="e">
        <f>+IF(AND('Mapa de Riesgos'!#REF!="Media",'Mapa de Riesgos'!#REF!="Menor"),CONCATENATE("R",'Mapa de Riesgos'!$A$147),"")</f>
        <v>#REF!</v>
      </c>
      <c r="S23" s="105" t="e">
        <f>+IF(AND('Mapa de Riesgos'!#REF!="Media",'Mapa de Riesgos'!#REF!="Menor"),CONCATENATE("R",'Mapa de Riesgos'!$A$195),"")</f>
        <v>#REF!</v>
      </c>
      <c r="T23" s="118" t="e">
        <f>+IF(AND('Mapa de Riesgos'!#REF!="Media",'Mapa de Riesgos'!#REF!="Moderado"),CONCATENATE("R",'Mapa de Riesgos'!$A$13),"")</f>
        <v>#REF!</v>
      </c>
      <c r="U23" s="105" t="e">
        <f>+IF(AND('Mapa de Riesgos'!#REF!="Media",'Mapa de Riesgos'!#REF!="Moderado"),CONCATENATE("R",'Mapa de Riesgos'!$A$61),"")</f>
        <v>#REF!</v>
      </c>
      <c r="V23" s="105" t="e">
        <f>+IF(AND('Mapa de Riesgos'!#REF!="Media",'Mapa de Riesgos'!#REF!="Moderado"),CONCATENATE("R",'Mapa de Riesgos'!$A$99),"")</f>
        <v>#REF!</v>
      </c>
      <c r="W23" s="105" t="e">
        <f>+IF(AND('Mapa de Riesgos'!#REF!="Media",'Mapa de Riesgos'!#REF!="Moderado"),CONCATENATE("R",'Mapa de Riesgos'!$A$147),"")</f>
        <v>#REF!</v>
      </c>
      <c r="X23" s="119" t="e">
        <f>+IF(AND('Mapa de Riesgos'!#REF!="Media",'Mapa de Riesgos'!#REF!="Moderado"),CONCATENATE("R",'Mapa de Riesgos'!$A$195),"")</f>
        <v>#REF!</v>
      </c>
      <c r="Y23" s="103" t="e">
        <f>+IF(AND('Mapa de Riesgos'!#REF!="Media",'Mapa de Riesgos'!#REF!="Mayor"),CONCATENATE("R",'Mapa de Riesgos'!$A$13),"")</f>
        <v>#REF!</v>
      </c>
      <c r="Z23" s="103" t="e">
        <f>+IF(AND('Mapa de Riesgos'!#REF!="Media",'Mapa de Riesgos'!#REF!="Mayor"),CONCATENATE("R",'Mapa de Riesgos'!$A$61),"")</f>
        <v>#REF!</v>
      </c>
      <c r="AA23" s="103" t="e">
        <f>+IF(AND('Mapa de Riesgos'!#REF!="Media",'Mapa de Riesgos'!#REF!="Mayor"),CONCATENATE("R",'Mapa de Riesgos'!$A$99),"")</f>
        <v>#REF!</v>
      </c>
      <c r="AB23" s="103" t="e">
        <f>+IF(AND('Mapa de Riesgos'!#REF!="Media",'Mapa de Riesgos'!#REF!="Mayor"),CONCATENATE("R",'Mapa de Riesgos'!$A$147),"")</f>
        <v>#REF!</v>
      </c>
      <c r="AC23" s="103" t="e">
        <f>+IF(AND('Mapa de Riesgos'!#REF!="Media",'Mapa de Riesgos'!#REF!="Mayor"),CONCATENATE("R",'Mapa de Riesgos'!$A$195),"")</f>
        <v>#REF!</v>
      </c>
      <c r="AD23" s="134" t="e">
        <f>+IF(AND('Mapa de Riesgos'!#REF!="Media",'Mapa de Riesgos'!#REF!="Catastrófico"),CONCATENATE("R",'Mapa de Riesgos'!$A$13),"")</f>
        <v>#REF!</v>
      </c>
      <c r="AE23" s="104" t="e">
        <f>+IF(AND('Mapa de Riesgos'!#REF!="Media",'Mapa de Riesgos'!#REF!="Catastrófico"),CONCATENATE("R",'Mapa de Riesgos'!$A$61),"")</f>
        <v>#REF!</v>
      </c>
      <c r="AF23" s="104" t="e">
        <f>+IF(AND('Mapa de Riesgos'!#REF!="Media",'Mapa de Riesgos'!#REF!="Catastrófico"),CONCATENATE("R",'Mapa de Riesgos'!$A$99),"")</f>
        <v>#REF!</v>
      </c>
      <c r="AG23" s="104" t="e">
        <f>+IF(AND('Mapa de Riesgos'!#REF!="Media",'Mapa de Riesgos'!#REF!="Catastrófico"),CONCATENATE("R",'Mapa de Riesgos'!$A$147),"")</f>
        <v>#REF!</v>
      </c>
      <c r="AH23" s="130" t="e">
        <f>+IF(AND('Mapa de Riesgos'!#REF!="Media",'Mapa de Riesgos'!#REF!="Catastrófico"),CONCATENATE("R",'Mapa de Riesgos'!$A$195),"")</f>
        <v>#REF!</v>
      </c>
      <c r="AI23" s="39"/>
      <c r="AJ23" s="323"/>
      <c r="AK23" s="324"/>
      <c r="AL23" s="324"/>
      <c r="AM23" s="324"/>
      <c r="AN23" s="324"/>
      <c r="AO23" s="325"/>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9"/>
      <c r="BN23" s="39"/>
      <c r="BO23" s="39"/>
      <c r="BP23" s="39"/>
      <c r="BQ23" s="39"/>
      <c r="BR23" s="39"/>
      <c r="BS23" s="39"/>
      <c r="BT23" s="39"/>
      <c r="BU23" s="39"/>
      <c r="BV23" s="39"/>
      <c r="BW23" s="39"/>
    </row>
    <row r="24" spans="1:75" ht="18.75" x14ac:dyDescent="0.3">
      <c r="A24" s="39"/>
      <c r="B24" s="294"/>
      <c r="C24" s="294"/>
      <c r="D24" s="295"/>
      <c r="E24" s="298"/>
      <c r="F24" s="299"/>
      <c r="G24" s="299"/>
      <c r="H24" s="299"/>
      <c r="I24" s="299"/>
      <c r="J24" s="118" t="e">
        <f>+IF(AND('Mapa de Riesgos'!#REF!="Media",'Mapa de Riesgos'!#REF!="AAeve"),CONCATENATE("R",'Mapa de Riesgos'!$A$19),"")</f>
        <v>#REF!</v>
      </c>
      <c r="K24" s="105" t="e">
        <f>+IF(AND('Mapa de Riesgos'!#REF!="Media",'Mapa de Riesgos'!#REF!="AAeve"),CONCATENATE("R",'Mapa de Riesgos'!$A$67),"")</f>
        <v>#REF!</v>
      </c>
      <c r="L24" s="105" t="e">
        <f>+IF(AND('Mapa de Riesgos'!#REF!="Media",'Mapa de Riesgos'!#REF!="AAeve"),CONCATENATE("R",'Mapa de Riesgos'!$A$105),"")</f>
        <v>#REF!</v>
      </c>
      <c r="M24" s="105" t="e">
        <f>+IF(AND('Mapa de Riesgos'!#REF!="Media",'Mapa de Riesgos'!#REF!="AAeve"),CONCATENATE("R",'Mapa de Riesgos'!$A$153),"")</f>
        <v>#REF!</v>
      </c>
      <c r="N24" s="119" t="e">
        <f>+IF(AND('Mapa de Riesgos'!#REF!="Media",'Mapa de Riesgos'!#REF!="AAeve"),CONCATENATE("R",'Mapa de Riesgos'!$A$201),"")</f>
        <v>#REF!</v>
      </c>
      <c r="O24" s="105" t="e">
        <f>+IF(AND('Mapa de Riesgos'!#REF!="Media",'Mapa de Riesgos'!#REF!="Menor"),CONCATENATE("R",'Mapa de Riesgos'!$A$19),"")</f>
        <v>#REF!</v>
      </c>
      <c r="P24" s="105" t="e">
        <f>+IF(AND('Mapa de Riesgos'!#REF!="Media",'Mapa de Riesgos'!#REF!="Menor"),CONCATENATE("R",'Mapa de Riesgos'!$A$67),"")</f>
        <v>#REF!</v>
      </c>
      <c r="Q24" s="105" t="e">
        <f>+IF(AND('Mapa de Riesgos'!#REF!="Media",'Mapa de Riesgos'!#REF!="Menor"),CONCATENATE("R",'Mapa de Riesgos'!$A$105),"")</f>
        <v>#REF!</v>
      </c>
      <c r="R24" s="105" t="e">
        <f>+IF(AND('Mapa de Riesgos'!#REF!="Media",'Mapa de Riesgos'!#REF!="Menor"),CONCATENATE("R",'Mapa de Riesgos'!$A$153),"")</f>
        <v>#REF!</v>
      </c>
      <c r="S24" s="105" t="e">
        <f>+IF(AND('Mapa de Riesgos'!#REF!="Media",'Mapa de Riesgos'!#REF!="Menor"),CONCATENATE("R",'Mapa de Riesgos'!$A$201),"")</f>
        <v>#REF!</v>
      </c>
      <c r="T24" s="118" t="e">
        <f>+IF(AND('Mapa de Riesgos'!#REF!="Media",'Mapa de Riesgos'!#REF!="Moderado"),CONCATENATE("R",'Mapa de Riesgos'!$A$19),"")</f>
        <v>#REF!</v>
      </c>
      <c r="U24" s="105" t="e">
        <f>+IF(AND('Mapa de Riesgos'!#REF!="Media",'Mapa de Riesgos'!#REF!="Moderado"),CONCATENATE("R",'Mapa de Riesgos'!$A$67),"")</f>
        <v>#REF!</v>
      </c>
      <c r="V24" s="105" t="e">
        <f>+IF(AND('Mapa de Riesgos'!#REF!="Media",'Mapa de Riesgos'!#REF!="Moderado"),CONCATENATE("R",'Mapa de Riesgos'!$A$105),"")</f>
        <v>#REF!</v>
      </c>
      <c r="W24" s="105" t="e">
        <f>+IF(AND('Mapa de Riesgos'!#REF!="Media",'Mapa de Riesgos'!#REF!="Moderado"),CONCATENATE("R",'Mapa de Riesgos'!$A$153),"")</f>
        <v>#REF!</v>
      </c>
      <c r="X24" s="119" t="e">
        <f>+IF(AND('Mapa de Riesgos'!#REF!="Media",'Mapa de Riesgos'!#REF!="Moderado"),CONCATENATE("R",'Mapa de Riesgos'!$A$201),"")</f>
        <v>#REF!</v>
      </c>
      <c r="Y24" s="103" t="e">
        <f>+IF(AND('Mapa de Riesgos'!#REF!="Media",'Mapa de Riesgos'!#REF!="Mayor"),CONCATENATE("R",'Mapa de Riesgos'!$A$19),"")</f>
        <v>#REF!</v>
      </c>
      <c r="Z24" s="103" t="e">
        <f>+IF(AND('Mapa de Riesgos'!#REF!="Media",'Mapa de Riesgos'!#REF!="Mayor"),CONCATENATE("R",'Mapa de Riesgos'!$A$67),"")</f>
        <v>#REF!</v>
      </c>
      <c r="AA24" s="103" t="e">
        <f>+IF(AND('Mapa de Riesgos'!#REF!="Media",'Mapa de Riesgos'!#REF!="Mayor"),CONCATENATE("R",'Mapa de Riesgos'!$A$105),"")</f>
        <v>#REF!</v>
      </c>
      <c r="AB24" s="103" t="e">
        <f>+IF(AND('Mapa de Riesgos'!#REF!="Media",'Mapa de Riesgos'!#REF!="Mayor"),CONCATENATE("R",'Mapa de Riesgos'!$A$153),"")</f>
        <v>#REF!</v>
      </c>
      <c r="AC24" s="103" t="e">
        <f>+IF(AND('Mapa de Riesgos'!#REF!="Media",'Mapa de Riesgos'!#REF!="Mayor"),CONCATENATE("R",'Mapa de Riesgos'!$A$201),"")</f>
        <v>#REF!</v>
      </c>
      <c r="AD24" s="134" t="e">
        <f>+IF(AND('Mapa de Riesgos'!#REF!="Media",'Mapa de Riesgos'!#REF!="Catastrófico"),CONCATENATE("R",'Mapa de Riesgos'!$A$19),"")</f>
        <v>#REF!</v>
      </c>
      <c r="AE24" s="104" t="e">
        <f>+IF(AND('Mapa de Riesgos'!#REF!="Media",'Mapa de Riesgos'!#REF!="Catastrófico"),CONCATENATE("R",'Mapa de Riesgos'!$A$67),"")</f>
        <v>#REF!</v>
      </c>
      <c r="AF24" s="104" t="e">
        <f>+IF(AND('Mapa de Riesgos'!#REF!="Media",'Mapa de Riesgos'!#REF!="Catastrófico"),CONCATENATE("R",'Mapa de Riesgos'!$A$105),"")</f>
        <v>#REF!</v>
      </c>
      <c r="AG24" s="104" t="e">
        <f>+IF(AND('Mapa de Riesgos'!#REF!="Media",'Mapa de Riesgos'!#REF!="Catastrófico"),CONCATENATE("R",'Mapa de Riesgos'!$A$153),"")</f>
        <v>#REF!</v>
      </c>
      <c r="AH24" s="130" t="e">
        <f>+IF(AND('Mapa de Riesgos'!#REF!="Media",'Mapa de Riesgos'!#REF!="Catastrófico"),CONCATENATE("R",'Mapa de Riesgos'!$A$201),"")</f>
        <v>#REF!</v>
      </c>
      <c r="AI24" s="39"/>
      <c r="AJ24" s="323"/>
      <c r="AK24" s="324"/>
      <c r="AL24" s="324"/>
      <c r="AM24" s="324"/>
      <c r="AN24" s="324"/>
      <c r="AO24" s="325"/>
      <c r="AP24" s="39"/>
      <c r="AQ24" s="39"/>
      <c r="AR24" s="39"/>
      <c r="AS24" s="39"/>
      <c r="AT24" s="39"/>
      <c r="AU24" s="39"/>
      <c r="AV24" s="39"/>
      <c r="AW24" s="39"/>
      <c r="AX24" s="39"/>
      <c r="AY24" s="39"/>
      <c r="AZ24" s="39"/>
      <c r="BA24" s="39"/>
      <c r="BB24" s="39"/>
      <c r="BC24" s="39"/>
      <c r="BD24" s="39"/>
      <c r="BE24" s="39"/>
      <c r="BF24" s="39"/>
      <c r="BG24" s="39"/>
      <c r="BH24" s="39"/>
      <c r="BI24" s="39"/>
      <c r="BJ24" s="39"/>
      <c r="BK24" s="39"/>
      <c r="BL24" s="39"/>
      <c r="BM24" s="39"/>
      <c r="BN24" s="39"/>
      <c r="BO24" s="39"/>
      <c r="BP24" s="39"/>
      <c r="BQ24" s="39"/>
      <c r="BR24" s="39"/>
      <c r="BS24" s="39"/>
      <c r="BT24" s="39"/>
      <c r="BU24" s="39"/>
      <c r="BV24" s="39"/>
      <c r="BW24" s="39"/>
    </row>
    <row r="25" spans="1:75" ht="18.75" x14ac:dyDescent="0.3">
      <c r="A25" s="39"/>
      <c r="B25" s="294"/>
      <c r="C25" s="294"/>
      <c r="D25" s="295"/>
      <c r="E25" s="298"/>
      <c r="F25" s="299"/>
      <c r="G25" s="299"/>
      <c r="H25" s="299"/>
      <c r="I25" s="299"/>
      <c r="J25" s="118" t="e">
        <f>+IF(AND('Mapa de Riesgos'!#REF!="Media",'Mapa de Riesgos'!#REF!="AAeve"),CONCATENATE("R",'Mapa de Riesgos'!$A$25),"")</f>
        <v>#REF!</v>
      </c>
      <c r="K25" s="105" t="e">
        <f>+IF(AND('Mapa de Riesgos'!#REF!="Media",'Mapa de Riesgos'!#REF!="AAeve"),CONCATENATE("R",'Mapa de Riesgos'!$A$73),"")</f>
        <v>#REF!</v>
      </c>
      <c r="L25" s="105" t="e">
        <f>+IF(AND('Mapa de Riesgos'!#REF!="Media",'Mapa de Riesgos'!#REF!="AAeve"),CONCATENATE("R",'Mapa de Riesgos'!$A$111),"")</f>
        <v>#REF!</v>
      </c>
      <c r="M25" s="105" t="e">
        <f>+IF(AND('Mapa de Riesgos'!#REF!="Media",'Mapa de Riesgos'!#REF!="AAeve"),CONCATENATE("R",'Mapa de Riesgos'!$A$159),"")</f>
        <v>#REF!</v>
      </c>
      <c r="N25" s="119" t="e">
        <f>+IF(AND('Mapa de Riesgos'!#REF!="Media",'Mapa de Riesgos'!#REF!="AAeve"),CONCATENATE("R",'Mapa de Riesgos'!$A$207),"")</f>
        <v>#REF!</v>
      </c>
      <c r="O25" s="105" t="e">
        <f>+IF(AND('Mapa de Riesgos'!#REF!="Media",'Mapa de Riesgos'!#REF!="Menor"),CONCATENATE("R",'Mapa de Riesgos'!$A$25),"")</f>
        <v>#REF!</v>
      </c>
      <c r="P25" s="105" t="e">
        <f>+IF(AND('Mapa de Riesgos'!#REF!="Media",'Mapa de Riesgos'!#REF!="Menor"),CONCATENATE("R",'Mapa de Riesgos'!$A$73),"")</f>
        <v>#REF!</v>
      </c>
      <c r="Q25" s="105" t="e">
        <f>+IF(AND('Mapa de Riesgos'!#REF!="Media",'Mapa de Riesgos'!#REF!="Menor"),CONCATENATE("R",'Mapa de Riesgos'!$A$111),"")</f>
        <v>#REF!</v>
      </c>
      <c r="R25" s="105" t="e">
        <f>+IF(AND('Mapa de Riesgos'!#REF!="Media",'Mapa de Riesgos'!#REF!="Menor"),CONCATENATE("R",'Mapa de Riesgos'!$A$159),"")</f>
        <v>#REF!</v>
      </c>
      <c r="S25" s="105" t="e">
        <f>+IF(AND('Mapa de Riesgos'!#REF!="Media",'Mapa de Riesgos'!#REF!="Menor"),CONCATENATE("R",'Mapa de Riesgos'!$A$207),"")</f>
        <v>#REF!</v>
      </c>
      <c r="T25" s="118" t="e">
        <f>+IF(AND('Mapa de Riesgos'!#REF!="Media",'Mapa de Riesgos'!#REF!="Moderado"),CONCATENATE("R",'Mapa de Riesgos'!$A$25),"")</f>
        <v>#REF!</v>
      </c>
      <c r="U25" s="105" t="e">
        <f>+IF(AND('Mapa de Riesgos'!#REF!="Media",'Mapa de Riesgos'!#REF!="Moderado"),CONCATENATE("R",'Mapa de Riesgos'!$A$73),"")</f>
        <v>#REF!</v>
      </c>
      <c r="V25" s="105" t="e">
        <f>+IF(AND('Mapa de Riesgos'!#REF!="Media",'Mapa de Riesgos'!#REF!="Moderado"),CONCATENATE("R",'Mapa de Riesgos'!$A$111),"")</f>
        <v>#REF!</v>
      </c>
      <c r="W25" s="105" t="e">
        <f>+IF(AND('Mapa de Riesgos'!#REF!="Media",'Mapa de Riesgos'!#REF!="Moderado"),CONCATENATE("R",'Mapa de Riesgos'!$A$159),"")</f>
        <v>#REF!</v>
      </c>
      <c r="X25" s="119" t="e">
        <f>+IF(AND('Mapa de Riesgos'!#REF!="Media",'Mapa de Riesgos'!#REF!="Moderado"),CONCATENATE("R",'Mapa de Riesgos'!$A$207),"")</f>
        <v>#REF!</v>
      </c>
      <c r="Y25" s="103" t="e">
        <f>+IF(AND('Mapa de Riesgos'!#REF!="Media",'Mapa de Riesgos'!#REF!="Mayor"),CONCATENATE("R",'Mapa de Riesgos'!$A$25),"")</f>
        <v>#REF!</v>
      </c>
      <c r="Z25" s="103" t="e">
        <f>+IF(AND('Mapa de Riesgos'!#REF!="Media",'Mapa de Riesgos'!#REF!="Mayor"),CONCATENATE("R",'Mapa de Riesgos'!$A$73),"")</f>
        <v>#REF!</v>
      </c>
      <c r="AA25" s="103" t="e">
        <f>+IF(AND('Mapa de Riesgos'!#REF!="Media",'Mapa de Riesgos'!#REF!="Mayor"),CONCATENATE("R",'Mapa de Riesgos'!$A$111),"")</f>
        <v>#REF!</v>
      </c>
      <c r="AB25" s="103" t="e">
        <f>+IF(AND('Mapa de Riesgos'!#REF!="Media",'Mapa de Riesgos'!#REF!="Mayor"),CONCATENATE("R",'Mapa de Riesgos'!$A$159),"")</f>
        <v>#REF!</v>
      </c>
      <c r="AC25" s="103" t="e">
        <f>+IF(AND('Mapa de Riesgos'!#REF!="Media",'Mapa de Riesgos'!#REF!="Mayor"),CONCATENATE("R",'Mapa de Riesgos'!$A$207),"")</f>
        <v>#REF!</v>
      </c>
      <c r="AD25" s="134" t="e">
        <f>+IF(AND('Mapa de Riesgos'!#REF!="Media",'Mapa de Riesgos'!#REF!="Catastrófico"),CONCATENATE("R",'Mapa de Riesgos'!$A$25),"")</f>
        <v>#REF!</v>
      </c>
      <c r="AE25" s="104" t="e">
        <f>+IF(AND('Mapa de Riesgos'!#REF!="Media",'Mapa de Riesgos'!#REF!="Catastrófico"),CONCATENATE("R",'Mapa de Riesgos'!$A$73),"")</f>
        <v>#REF!</v>
      </c>
      <c r="AF25" s="104" t="e">
        <f>+IF(AND('Mapa de Riesgos'!#REF!="Media",'Mapa de Riesgos'!#REF!="Catastrófico"),CONCATENATE("R",'Mapa de Riesgos'!$A$111),"")</f>
        <v>#REF!</v>
      </c>
      <c r="AG25" s="104" t="e">
        <f>+IF(AND('Mapa de Riesgos'!#REF!="Media",'Mapa de Riesgos'!#REF!="Catastrófico"),CONCATENATE("R",'Mapa de Riesgos'!$A$159),"")</f>
        <v>#REF!</v>
      </c>
      <c r="AH25" s="130" t="e">
        <f>+IF(AND('Mapa de Riesgos'!#REF!="Media",'Mapa de Riesgos'!#REF!="Catastrófico"),CONCATENATE("R",'Mapa de Riesgos'!$A$207),"")</f>
        <v>#REF!</v>
      </c>
      <c r="AI25" s="39"/>
      <c r="AJ25" s="323"/>
      <c r="AK25" s="324"/>
      <c r="AL25" s="324"/>
      <c r="AM25" s="324"/>
      <c r="AN25" s="324"/>
      <c r="AO25" s="325"/>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39"/>
      <c r="BW25" s="39"/>
    </row>
    <row r="26" spans="1:75" ht="18.75" x14ac:dyDescent="0.3">
      <c r="A26" s="39"/>
      <c r="B26" s="294"/>
      <c r="C26" s="294"/>
      <c r="D26" s="295"/>
      <c r="E26" s="298"/>
      <c r="F26" s="299"/>
      <c r="G26" s="299"/>
      <c r="H26" s="299"/>
      <c r="I26" s="299"/>
      <c r="J26" s="118" t="e">
        <f>+IF(AND('Mapa de Riesgos'!#REF!="Media",'Mapa de Riesgos'!#REF!="AAeve"),CONCATENATE("R",'Mapa de Riesgos'!$A$31),"")</f>
        <v>#REF!</v>
      </c>
      <c r="K26" s="105" t="e">
        <f>+IF(AND('Mapa de Riesgos'!#REF!="Media",'Mapa de Riesgos'!#REF!="AAeve"),CONCATENATE("R",'Mapa de Riesgos'!$A$75),"")</f>
        <v>#REF!</v>
      </c>
      <c r="L26" s="105" t="e">
        <f>+IF(AND('Mapa de Riesgos'!#REF!="Media",'Mapa de Riesgos'!#REF!="AAeve"),CONCATENATE("R",'Mapa de Riesgos'!$A$117),"")</f>
        <v>#REF!</v>
      </c>
      <c r="M26" s="105" t="e">
        <f>+IF(AND('Mapa de Riesgos'!#REF!="Media",'Mapa de Riesgos'!#REF!="AAeve"),CONCATENATE("R",'Mapa de Riesgos'!$A$165),"")</f>
        <v>#REF!</v>
      </c>
      <c r="N26" s="119" t="e">
        <f>+IF(AND('Mapa de Riesgos'!#REF!="Media",'Mapa de Riesgos'!#REF!="AAeve"),CONCATENATE("R",'Mapa de Riesgos'!$A$213),"")</f>
        <v>#REF!</v>
      </c>
      <c r="O26" s="105" t="e">
        <f>+IF(AND('Mapa de Riesgos'!#REF!="Media",'Mapa de Riesgos'!#REF!="Menor"),CONCATENATE("R",'Mapa de Riesgos'!$A$31),"")</f>
        <v>#REF!</v>
      </c>
      <c r="P26" s="105" t="e">
        <f>+IF(AND('Mapa de Riesgos'!#REF!="Media",'Mapa de Riesgos'!#REF!="Menor"),CONCATENATE("R",'Mapa de Riesgos'!$A$75),"")</f>
        <v>#REF!</v>
      </c>
      <c r="Q26" s="105" t="e">
        <f>+IF(AND('Mapa de Riesgos'!#REF!="Media",'Mapa de Riesgos'!#REF!="Menor"),CONCATENATE("R",'Mapa de Riesgos'!$A$117),"")</f>
        <v>#REF!</v>
      </c>
      <c r="R26" s="105" t="e">
        <f>+IF(AND('Mapa de Riesgos'!#REF!="Media",'Mapa de Riesgos'!#REF!="Menor"),CONCATENATE("R",'Mapa de Riesgos'!$A$165),"")</f>
        <v>#REF!</v>
      </c>
      <c r="S26" s="105" t="e">
        <f>+IF(AND('Mapa de Riesgos'!#REF!="Media",'Mapa de Riesgos'!#REF!="Menor"),CONCATENATE("R",'Mapa de Riesgos'!$A$213),"")</f>
        <v>#REF!</v>
      </c>
      <c r="T26" s="118" t="e">
        <f>+IF(AND('Mapa de Riesgos'!#REF!="Media",'Mapa de Riesgos'!#REF!="Moderado"),CONCATENATE("R",'Mapa de Riesgos'!$A$31),"")</f>
        <v>#REF!</v>
      </c>
      <c r="U26" s="105" t="e">
        <f>+IF(AND('Mapa de Riesgos'!#REF!="Media",'Mapa de Riesgos'!#REF!="Moderado"),CONCATENATE("R",'Mapa de Riesgos'!$A$75),"")</f>
        <v>#REF!</v>
      </c>
      <c r="V26" s="105" t="e">
        <f>+IF(AND('Mapa de Riesgos'!#REF!="Media",'Mapa de Riesgos'!#REF!="Moderado"),CONCATENATE("R",'Mapa de Riesgos'!$A$117),"")</f>
        <v>#REF!</v>
      </c>
      <c r="W26" s="105" t="e">
        <f>+IF(AND('Mapa de Riesgos'!#REF!="Media",'Mapa de Riesgos'!#REF!="Moderado"),CONCATENATE("R",'Mapa de Riesgos'!$A$165),"")</f>
        <v>#REF!</v>
      </c>
      <c r="X26" s="119" t="e">
        <f>+IF(AND('Mapa de Riesgos'!#REF!="Media",'Mapa de Riesgos'!#REF!="Moderado"),CONCATENATE("R",'Mapa de Riesgos'!$A$213),"")</f>
        <v>#REF!</v>
      </c>
      <c r="Y26" s="103" t="e">
        <f>+IF(AND('Mapa de Riesgos'!#REF!="Media",'Mapa de Riesgos'!#REF!="Mayor"),CONCATENATE("R",'Mapa de Riesgos'!$A$31),"")</f>
        <v>#REF!</v>
      </c>
      <c r="Z26" s="103" t="e">
        <f>+IF(AND('Mapa de Riesgos'!#REF!="Media",'Mapa de Riesgos'!#REF!="Mayor"),CONCATENATE("R",'Mapa de Riesgos'!$A$75),"")</f>
        <v>#REF!</v>
      </c>
      <c r="AA26" s="103" t="e">
        <f>+IF(AND('Mapa de Riesgos'!#REF!="Media",'Mapa de Riesgos'!#REF!="Mayor"),CONCATENATE("R",'Mapa de Riesgos'!$A$117),"")</f>
        <v>#REF!</v>
      </c>
      <c r="AB26" s="103" t="e">
        <f>+IF(AND('Mapa de Riesgos'!#REF!="Media",'Mapa de Riesgos'!#REF!="Mayor"),CONCATENATE("R",'Mapa de Riesgos'!$A$165),"")</f>
        <v>#REF!</v>
      </c>
      <c r="AC26" s="103" t="e">
        <f>+IF(AND('Mapa de Riesgos'!#REF!="Media",'Mapa de Riesgos'!#REF!="Mayor"),CONCATENATE("R",'Mapa de Riesgos'!$A$213),"")</f>
        <v>#REF!</v>
      </c>
      <c r="AD26" s="134" t="e">
        <f>+IF(AND('Mapa de Riesgos'!#REF!="Media",'Mapa de Riesgos'!#REF!="Catastrófico"),CONCATENATE("R",'Mapa de Riesgos'!$A$31),"")</f>
        <v>#REF!</v>
      </c>
      <c r="AE26" s="104" t="e">
        <f>+IF(AND('Mapa de Riesgos'!#REF!="Media",'Mapa de Riesgos'!#REF!="Catastrófico"),CONCATENATE("R",'Mapa de Riesgos'!$A$75),"")</f>
        <v>#REF!</v>
      </c>
      <c r="AF26" s="104" t="e">
        <f>+IF(AND('Mapa de Riesgos'!#REF!="Media",'Mapa de Riesgos'!#REF!="Catastrófico"),CONCATENATE("R",'Mapa de Riesgos'!$A$117),"")</f>
        <v>#REF!</v>
      </c>
      <c r="AG26" s="104" t="e">
        <f>+IF(AND('Mapa de Riesgos'!#REF!="Media",'Mapa de Riesgos'!#REF!="Catastrófico"),CONCATENATE("R",'Mapa de Riesgos'!$A$165),"")</f>
        <v>#REF!</v>
      </c>
      <c r="AH26" s="130" t="e">
        <f>+IF(AND('Mapa de Riesgos'!#REF!="Media",'Mapa de Riesgos'!#REF!="Catastrófico"),CONCATENATE("R",'Mapa de Riesgos'!$A$213),"")</f>
        <v>#REF!</v>
      </c>
      <c r="AI26" s="39"/>
      <c r="AJ26" s="323"/>
      <c r="AK26" s="324"/>
      <c r="AL26" s="324"/>
      <c r="AM26" s="324"/>
      <c r="AN26" s="324"/>
      <c r="AO26" s="325"/>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row>
    <row r="27" spans="1:75" ht="18.75" x14ac:dyDescent="0.3">
      <c r="A27" s="39"/>
      <c r="B27" s="294"/>
      <c r="C27" s="294"/>
      <c r="D27" s="295"/>
      <c r="E27" s="298"/>
      <c r="F27" s="299"/>
      <c r="G27" s="299"/>
      <c r="H27" s="299"/>
      <c r="I27" s="299"/>
      <c r="J27" s="118" t="e">
        <f>+IF(AND('Mapa de Riesgos'!#REF!="Media",'Mapa de Riesgos'!#REF!="AAeve"),CONCATENATE("R",'Mapa de Riesgos'!$A$37),"")</f>
        <v>#REF!</v>
      </c>
      <c r="K27" s="105" t="e">
        <f>+IF(AND('Mapa de Riesgos'!#REF!="Media",'Mapa de Riesgos'!#REF!="AAeve"),CONCATENATE("R",'Mapa de Riesgos'!$A$81),"")</f>
        <v>#REF!</v>
      </c>
      <c r="L27" s="105" t="e">
        <f>+IF(AND('Mapa de Riesgos'!#REF!="Media",'Mapa de Riesgos'!#REF!="AAeve"),CONCATENATE("R",'Mapa de Riesgos'!$A$126),"")</f>
        <v>#REF!</v>
      </c>
      <c r="M27" s="105" t="e">
        <f>+IF(AND('Mapa de Riesgos'!#REF!="Media",'Mapa de Riesgos'!#REF!="AAeve"),CONCATENATE("R",'Mapa de Riesgos'!$A$171),"")</f>
        <v>#REF!</v>
      </c>
      <c r="N27" s="119" t="e">
        <f>+IF(AND('Mapa de Riesgos'!#REF!="Media",'Mapa de Riesgos'!#REF!="AAeve"),CONCATENATE("R",'Mapa de Riesgos'!$A$219),"")</f>
        <v>#REF!</v>
      </c>
      <c r="O27" s="105" t="e">
        <f>+IF(AND('Mapa de Riesgos'!#REF!="Media",'Mapa de Riesgos'!#REF!="Menor"),CONCATENATE("R",'Mapa de Riesgos'!$A$37),"")</f>
        <v>#REF!</v>
      </c>
      <c r="P27" s="105" t="e">
        <f>+IF(AND('Mapa de Riesgos'!#REF!="Media",'Mapa de Riesgos'!#REF!="Menor"),CONCATENATE("R",'Mapa de Riesgos'!$A$81),"")</f>
        <v>#REF!</v>
      </c>
      <c r="Q27" s="105" t="e">
        <f>+IF(AND('Mapa de Riesgos'!#REF!="Media",'Mapa de Riesgos'!#REF!="Menor"),CONCATENATE("R",'Mapa de Riesgos'!$A$126),"")</f>
        <v>#REF!</v>
      </c>
      <c r="R27" s="105" t="e">
        <f>+IF(AND('Mapa de Riesgos'!#REF!="Media",'Mapa de Riesgos'!#REF!="Menor"),CONCATENATE("R",'Mapa de Riesgos'!$A$171),"")</f>
        <v>#REF!</v>
      </c>
      <c r="S27" s="105" t="e">
        <f>+IF(AND('Mapa de Riesgos'!#REF!="Media",'Mapa de Riesgos'!#REF!="Menor"),CONCATENATE("R",'Mapa de Riesgos'!$A$219),"")</f>
        <v>#REF!</v>
      </c>
      <c r="T27" s="118" t="e">
        <f>+IF(AND('Mapa de Riesgos'!#REF!="Media",'Mapa de Riesgos'!#REF!="Moderado"),CONCATENATE("R",'Mapa de Riesgos'!$A$37),"")</f>
        <v>#REF!</v>
      </c>
      <c r="U27" s="105" t="e">
        <f>+IF(AND('Mapa de Riesgos'!#REF!="Media",'Mapa de Riesgos'!#REF!="Moderado"),CONCATENATE("R",'Mapa de Riesgos'!$A$81),"")</f>
        <v>#REF!</v>
      </c>
      <c r="V27" s="105" t="e">
        <f>+IF(AND('Mapa de Riesgos'!#REF!="Media",'Mapa de Riesgos'!#REF!="Moderado"),CONCATENATE("R",'Mapa de Riesgos'!$A$126),"")</f>
        <v>#REF!</v>
      </c>
      <c r="W27" s="105" t="e">
        <f>+IF(AND('Mapa de Riesgos'!#REF!="Media",'Mapa de Riesgos'!#REF!="Moderado"),CONCATENATE("R",'Mapa de Riesgos'!$A$171),"")</f>
        <v>#REF!</v>
      </c>
      <c r="X27" s="119" t="e">
        <f>+IF(AND('Mapa de Riesgos'!#REF!="Media",'Mapa de Riesgos'!#REF!="Moderado"),CONCATENATE("R",'Mapa de Riesgos'!$A$219),"")</f>
        <v>#REF!</v>
      </c>
      <c r="Y27" s="103" t="e">
        <f>+IF(AND('Mapa de Riesgos'!#REF!="Media",'Mapa de Riesgos'!#REF!="Mayor"),CONCATENATE("R",'Mapa de Riesgos'!$A$37),"")</f>
        <v>#REF!</v>
      </c>
      <c r="Z27" s="103" t="e">
        <f>+IF(AND('Mapa de Riesgos'!#REF!="Media",'Mapa de Riesgos'!#REF!="Mayor"),CONCATENATE("R",'Mapa de Riesgos'!$A$81),"")</f>
        <v>#REF!</v>
      </c>
      <c r="AA27" s="103" t="e">
        <f>+IF(AND('Mapa de Riesgos'!#REF!="Media",'Mapa de Riesgos'!#REF!="Mayor"),CONCATENATE("R",'Mapa de Riesgos'!$A$126),"")</f>
        <v>#REF!</v>
      </c>
      <c r="AB27" s="103" t="e">
        <f>+IF(AND('Mapa de Riesgos'!#REF!="Media",'Mapa de Riesgos'!#REF!="Mayor"),CONCATENATE("R",'Mapa de Riesgos'!$A$171),"")</f>
        <v>#REF!</v>
      </c>
      <c r="AC27" s="103" t="e">
        <f>+IF(AND('Mapa de Riesgos'!#REF!="Media",'Mapa de Riesgos'!#REF!="Mayor"),CONCATENATE("R",'Mapa de Riesgos'!$A$219),"")</f>
        <v>#REF!</v>
      </c>
      <c r="AD27" s="134" t="e">
        <f>+IF(AND('Mapa de Riesgos'!#REF!="Media",'Mapa de Riesgos'!#REF!="Catastrófico"),CONCATENATE("R",'Mapa de Riesgos'!$A$37),"")</f>
        <v>#REF!</v>
      </c>
      <c r="AE27" s="104" t="e">
        <f>+IF(AND('Mapa de Riesgos'!#REF!="Media",'Mapa de Riesgos'!#REF!="Catastrófico"),CONCATENATE("R",'Mapa de Riesgos'!$A$81),"")</f>
        <v>#REF!</v>
      </c>
      <c r="AF27" s="104" t="e">
        <f>+IF(AND('Mapa de Riesgos'!#REF!="Media",'Mapa de Riesgos'!#REF!="Catastrófico"),CONCATENATE("R",'Mapa de Riesgos'!$A$126),"")</f>
        <v>#REF!</v>
      </c>
      <c r="AG27" s="104" t="e">
        <f>+IF(AND('Mapa de Riesgos'!#REF!="Media",'Mapa de Riesgos'!#REF!="Catastrófico"),CONCATENATE("R",'Mapa de Riesgos'!$A$171),"")</f>
        <v>#REF!</v>
      </c>
      <c r="AH27" s="130" t="e">
        <f>+IF(AND('Mapa de Riesgos'!#REF!="Media",'Mapa de Riesgos'!#REF!="Catastrófico"),CONCATENATE("R",'Mapa de Riesgos'!$A$219),"")</f>
        <v>#REF!</v>
      </c>
      <c r="AI27" s="39"/>
      <c r="AJ27" s="323"/>
      <c r="AK27" s="324"/>
      <c r="AL27" s="324"/>
      <c r="AM27" s="324"/>
      <c r="AN27" s="324"/>
      <c r="AO27" s="325"/>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39"/>
      <c r="BS27" s="39"/>
      <c r="BT27" s="39"/>
      <c r="BU27" s="39"/>
      <c r="BV27" s="39"/>
      <c r="BW27" s="39"/>
    </row>
    <row r="28" spans="1:75" ht="18.75" x14ac:dyDescent="0.3">
      <c r="A28" s="39"/>
      <c r="B28" s="294"/>
      <c r="C28" s="294"/>
      <c r="D28" s="295"/>
      <c r="E28" s="298"/>
      <c r="F28" s="299"/>
      <c r="G28" s="299"/>
      <c r="H28" s="299"/>
      <c r="I28" s="299"/>
      <c r="J28" s="118" t="e">
        <f>+IF(AND('Mapa de Riesgos'!#REF!="Media",'Mapa de Riesgos'!#REF!="AAeve"),CONCATENATE("R",'Mapa de Riesgos'!$A$43),"")</f>
        <v>#REF!</v>
      </c>
      <c r="K28" s="105" t="e">
        <f>+IF(AND('Mapa de Riesgos'!#REF!="Media",'Mapa de Riesgos'!#REF!="AAeve"),CONCATENATE("R",'Mapa de Riesgos'!$A$87),"")</f>
        <v>#REF!</v>
      </c>
      <c r="L28" s="105" t="e">
        <f>+IF(AND('Mapa de Riesgos'!#REF!="Media",'Mapa de Riesgos'!#REF!="AAeve"),CONCATENATE("R",'Mapa de Riesgos'!$A$129),"")</f>
        <v>#REF!</v>
      </c>
      <c r="M28" s="105" t="e">
        <f>+IF(AND('Mapa de Riesgos'!#REF!="Media",'Mapa de Riesgos'!#REF!="AAeve"),CONCATENATE("R",'Mapa de Riesgos'!$A$177),"")</f>
        <v>#REF!</v>
      </c>
      <c r="N28" s="119" t="e">
        <f>+IF(AND('Mapa de Riesgos'!#REF!="Media",'Mapa de Riesgos'!#REF!="AAeve"),CONCATENATE("R",'Mapa de Riesgos'!$A$225),"")</f>
        <v>#REF!</v>
      </c>
      <c r="O28" s="105" t="e">
        <f>+IF(AND('Mapa de Riesgos'!#REF!="Media",'Mapa de Riesgos'!#REF!="Menor"),CONCATENATE("R",'Mapa de Riesgos'!$A$43),"")</f>
        <v>#REF!</v>
      </c>
      <c r="P28" s="105" t="e">
        <f>+IF(AND('Mapa de Riesgos'!#REF!="Media",'Mapa de Riesgos'!#REF!="Menor"),CONCATENATE("R",'Mapa de Riesgos'!$A$87),"")</f>
        <v>#REF!</v>
      </c>
      <c r="Q28" s="105" t="e">
        <f>+IF(AND('Mapa de Riesgos'!#REF!="Media",'Mapa de Riesgos'!#REF!="Menor"),CONCATENATE("R",'Mapa de Riesgos'!$A$129),"")</f>
        <v>#REF!</v>
      </c>
      <c r="R28" s="105" t="e">
        <f>+IF(AND('Mapa de Riesgos'!#REF!="Media",'Mapa de Riesgos'!#REF!="Menor"),CONCATENATE("R",'Mapa de Riesgos'!$A$177),"")</f>
        <v>#REF!</v>
      </c>
      <c r="S28" s="105" t="e">
        <f>+IF(AND('Mapa de Riesgos'!#REF!="Media",'Mapa de Riesgos'!#REF!="Menor"),CONCATENATE("R",'Mapa de Riesgos'!$A$225),"")</f>
        <v>#REF!</v>
      </c>
      <c r="T28" s="118" t="e">
        <f>+IF(AND('Mapa de Riesgos'!#REF!="Media",'Mapa de Riesgos'!#REF!="Moderado"),CONCATENATE("R",'Mapa de Riesgos'!$A$43),"")</f>
        <v>#REF!</v>
      </c>
      <c r="U28" s="105" t="e">
        <f>+IF(AND('Mapa de Riesgos'!#REF!="Media",'Mapa de Riesgos'!#REF!="Moderado"),CONCATENATE("R",'Mapa de Riesgos'!$A$87),"")</f>
        <v>#REF!</v>
      </c>
      <c r="V28" s="105" t="e">
        <f>+IF(AND('Mapa de Riesgos'!#REF!="Media",'Mapa de Riesgos'!#REF!="Moderado"),CONCATENATE("R",'Mapa de Riesgos'!$A$129),"")</f>
        <v>#REF!</v>
      </c>
      <c r="W28" s="105" t="e">
        <f>+IF(AND('Mapa de Riesgos'!#REF!="Media",'Mapa de Riesgos'!#REF!="Moderado"),CONCATENATE("R",'Mapa de Riesgos'!$A$177),"")</f>
        <v>#REF!</v>
      </c>
      <c r="X28" s="119" t="e">
        <f>+IF(AND('Mapa de Riesgos'!#REF!="Media",'Mapa de Riesgos'!#REF!="Moderado"),CONCATENATE("R",'Mapa de Riesgos'!$A$225),"")</f>
        <v>#REF!</v>
      </c>
      <c r="Y28" s="103" t="e">
        <f>+IF(AND('Mapa de Riesgos'!#REF!="Media",'Mapa de Riesgos'!#REF!="Mayor"),CONCATENATE("R",'Mapa de Riesgos'!$A$43),"")</f>
        <v>#REF!</v>
      </c>
      <c r="Z28" s="103" t="e">
        <f>+IF(AND('Mapa de Riesgos'!#REF!="Media",'Mapa de Riesgos'!#REF!="Mayor"),CONCATENATE("R",'Mapa de Riesgos'!$A$87),"")</f>
        <v>#REF!</v>
      </c>
      <c r="AA28" s="103" t="e">
        <f>+IF(AND('Mapa de Riesgos'!#REF!="Media",'Mapa de Riesgos'!#REF!="Mayor"),CONCATENATE("R",'Mapa de Riesgos'!$A$129),"")</f>
        <v>#REF!</v>
      </c>
      <c r="AB28" s="103" t="e">
        <f>+IF(AND('Mapa de Riesgos'!#REF!="Media",'Mapa de Riesgos'!#REF!="Mayor"),CONCATENATE("R",'Mapa de Riesgos'!$A$177),"")</f>
        <v>#REF!</v>
      </c>
      <c r="AC28" s="103" t="e">
        <f>+IF(AND('Mapa de Riesgos'!#REF!="Media",'Mapa de Riesgos'!#REF!="Mayor"),CONCATENATE("R",'Mapa de Riesgos'!$A$225),"")</f>
        <v>#REF!</v>
      </c>
      <c r="AD28" s="134" t="e">
        <f>+IF(AND('Mapa de Riesgos'!#REF!="Media",'Mapa de Riesgos'!#REF!="Catastrófico"),CONCATENATE("R",'Mapa de Riesgos'!$A$43),"")</f>
        <v>#REF!</v>
      </c>
      <c r="AE28" s="104" t="e">
        <f>+IF(AND('Mapa de Riesgos'!#REF!="Media",'Mapa de Riesgos'!#REF!="Catastrófico"),CONCATENATE("R",'Mapa de Riesgos'!$A$87),"")</f>
        <v>#REF!</v>
      </c>
      <c r="AF28" s="104" t="e">
        <f>+IF(AND('Mapa de Riesgos'!#REF!="Media",'Mapa de Riesgos'!#REF!="Catastrófico"),CONCATENATE("R",'Mapa de Riesgos'!$A$129),"")</f>
        <v>#REF!</v>
      </c>
      <c r="AG28" s="104" t="e">
        <f>+IF(AND('Mapa de Riesgos'!#REF!="Media",'Mapa de Riesgos'!#REF!="Catastrófico"),CONCATENATE("R",'Mapa de Riesgos'!$A$177),"")</f>
        <v>#REF!</v>
      </c>
      <c r="AH28" s="130" t="e">
        <f>+IF(AND('Mapa de Riesgos'!#REF!="Media",'Mapa de Riesgos'!#REF!="Catastrófico"),CONCATENATE("R",'Mapa de Riesgos'!$A$225),"")</f>
        <v>#REF!</v>
      </c>
      <c r="AI28" s="39"/>
      <c r="AJ28" s="323"/>
      <c r="AK28" s="324"/>
      <c r="AL28" s="324"/>
      <c r="AM28" s="324"/>
      <c r="AN28" s="324"/>
      <c r="AO28" s="325"/>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39"/>
      <c r="BT28" s="39"/>
      <c r="BU28" s="39"/>
      <c r="BV28" s="39"/>
      <c r="BW28" s="39"/>
    </row>
    <row r="29" spans="1:75" ht="19.5" thickBot="1" x14ac:dyDescent="0.35">
      <c r="A29" s="39"/>
      <c r="B29" s="294"/>
      <c r="C29" s="294"/>
      <c r="D29" s="295"/>
      <c r="E29" s="300"/>
      <c r="F29" s="301"/>
      <c r="G29" s="301"/>
      <c r="H29" s="301"/>
      <c r="I29" s="301"/>
      <c r="J29" s="118" t="e">
        <f>+IF(AND('Mapa de Riesgos'!#REF!="Media",'Mapa de Riesgos'!#REF!="AAeve"),CONCATENATE("R",'Mapa de Riesgos'!$A$49),"")</f>
        <v>#REF!</v>
      </c>
      <c r="K29" s="105" t="e">
        <f>+IF(AND('Mapa de Riesgos'!#REF!="Media",'Mapa de Riesgos'!#REF!="AAeve"),CONCATENATE("R",'Mapa de Riesgos'!#REF!),"")</f>
        <v>#REF!</v>
      </c>
      <c r="L29" s="105" t="e">
        <f>+IF(AND('Mapa de Riesgos'!#REF!="Media",'Mapa de Riesgos'!#REF!="AAeve"),CONCATENATE("R",'Mapa de Riesgos'!$A$135),"")</f>
        <v>#REF!</v>
      </c>
      <c r="M29" s="105" t="e">
        <f>+IF(AND('Mapa de Riesgos'!#REF!="Media",'Mapa de Riesgos'!#REF!="AAeve"),CONCATENATE("R",'Mapa de Riesgos'!$A$183),"")</f>
        <v>#REF!</v>
      </c>
      <c r="N29" s="119" t="e">
        <f>+IF(AND('Mapa de Riesgos'!#REF!="Media",'Mapa de Riesgos'!#REF!="AAeve"),CONCATENATE("R",'Mapa de Riesgos'!$A$231),"")</f>
        <v>#REF!</v>
      </c>
      <c r="O29" s="105" t="e">
        <f>+IF(AND('Mapa de Riesgos'!#REF!="Media",'Mapa de Riesgos'!#REF!="Menor"),CONCATENATE("R",'Mapa de Riesgos'!$A$49),"")</f>
        <v>#REF!</v>
      </c>
      <c r="P29" s="105" t="e">
        <f>+IF(AND('Mapa de Riesgos'!#REF!="Media",'Mapa de Riesgos'!#REF!="Menor"),CONCATENATE("R",'Mapa de Riesgos'!#REF!),"")</f>
        <v>#REF!</v>
      </c>
      <c r="Q29" s="105" t="e">
        <f>+IF(AND('Mapa de Riesgos'!#REF!="Media",'Mapa de Riesgos'!#REF!="Menor"),CONCATENATE("R",'Mapa de Riesgos'!$A$135),"")</f>
        <v>#REF!</v>
      </c>
      <c r="R29" s="105" t="e">
        <f>+IF(AND('Mapa de Riesgos'!#REF!="Media",'Mapa de Riesgos'!#REF!="Menor"),CONCATENATE("R",'Mapa de Riesgos'!$A$183),"")</f>
        <v>#REF!</v>
      </c>
      <c r="S29" s="105" t="e">
        <f>+IF(AND('Mapa de Riesgos'!#REF!="Media",'Mapa de Riesgos'!#REF!="Menor"),CONCATENATE("R",'Mapa de Riesgos'!$A$231),"")</f>
        <v>#REF!</v>
      </c>
      <c r="T29" s="118" t="e">
        <f>+IF(AND('Mapa de Riesgos'!#REF!="Media",'Mapa de Riesgos'!#REF!="Moderado"),CONCATENATE("R",'Mapa de Riesgos'!$A$49),"")</f>
        <v>#REF!</v>
      </c>
      <c r="U29" s="105" t="e">
        <f>+IF(AND('Mapa de Riesgos'!#REF!="Media",'Mapa de Riesgos'!#REF!="Moderado"),CONCATENATE("R",'Mapa de Riesgos'!#REF!),"")</f>
        <v>#REF!</v>
      </c>
      <c r="V29" s="105" t="e">
        <f>+IF(AND('Mapa de Riesgos'!#REF!="Media",'Mapa de Riesgos'!#REF!="Moderado"),CONCATENATE("R",'Mapa de Riesgos'!$A$135),"")</f>
        <v>#REF!</v>
      </c>
      <c r="W29" s="105" t="e">
        <f>+IF(AND('Mapa de Riesgos'!#REF!="Media",'Mapa de Riesgos'!#REF!="Moderado"),CONCATENATE("R",'Mapa de Riesgos'!$A$183),"")</f>
        <v>#REF!</v>
      </c>
      <c r="X29" s="119" t="e">
        <f>+IF(AND('Mapa de Riesgos'!#REF!="Media",'Mapa de Riesgos'!#REF!="Moderado"),CONCATENATE("R",'Mapa de Riesgos'!$A$231),"")</f>
        <v>#REF!</v>
      </c>
      <c r="Y29" s="103" t="e">
        <f>+IF(AND('Mapa de Riesgos'!#REF!="Media",'Mapa de Riesgos'!#REF!="Mayor"),CONCATENATE("R",'Mapa de Riesgos'!$A$49),"")</f>
        <v>#REF!</v>
      </c>
      <c r="Z29" s="103" t="e">
        <f>+IF(AND('Mapa de Riesgos'!#REF!="Media",'Mapa de Riesgos'!#REF!="Mayor"),CONCATENATE("R",'Mapa de Riesgos'!#REF!),"")</f>
        <v>#REF!</v>
      </c>
      <c r="AA29" s="103" t="e">
        <f>+IF(AND('Mapa de Riesgos'!#REF!="Media",'Mapa de Riesgos'!#REF!="Mayor"),CONCATENATE("R",'Mapa de Riesgos'!$A$135),"")</f>
        <v>#REF!</v>
      </c>
      <c r="AB29" s="103" t="e">
        <f>+IF(AND('Mapa de Riesgos'!#REF!="Media",'Mapa de Riesgos'!#REF!="Mayor"),CONCATENATE("R",'Mapa de Riesgos'!$A$183),"")</f>
        <v>#REF!</v>
      </c>
      <c r="AC29" s="103" t="e">
        <f>+IF(AND('Mapa de Riesgos'!#REF!="Media",'Mapa de Riesgos'!#REF!="Mayor"),CONCATENATE("R",'Mapa de Riesgos'!$A$231),"")</f>
        <v>#REF!</v>
      </c>
      <c r="AD29" s="134" t="e">
        <f>+IF(AND('Mapa de Riesgos'!#REF!="Media",'Mapa de Riesgos'!#REF!="Catastrófico"),CONCATENATE("R",'Mapa de Riesgos'!$A$49),"")</f>
        <v>#REF!</v>
      </c>
      <c r="AE29" s="104" t="e">
        <f>+IF(AND('Mapa de Riesgos'!#REF!="Media",'Mapa de Riesgos'!#REF!="Catastrófico"),CONCATENATE("R",'Mapa de Riesgos'!#REF!),"")</f>
        <v>#REF!</v>
      </c>
      <c r="AF29" s="104" t="e">
        <f>+IF(AND('Mapa de Riesgos'!#REF!="Media",'Mapa de Riesgos'!#REF!="Catastrófico"),CONCATENATE("R",'Mapa de Riesgos'!$A$135),"")</f>
        <v>#REF!</v>
      </c>
      <c r="AG29" s="104" t="e">
        <f>+IF(AND('Mapa de Riesgos'!#REF!="Media",'Mapa de Riesgos'!#REF!="Catastrófico"),CONCATENATE("R",'Mapa de Riesgos'!$A$183),"")</f>
        <v>#REF!</v>
      </c>
      <c r="AH29" s="130" t="e">
        <f>+IF(AND('Mapa de Riesgos'!#REF!="Media",'Mapa de Riesgos'!#REF!="Catastrófico"),CONCATENATE("R",'Mapa de Riesgos'!$A$231),"")</f>
        <v>#REF!</v>
      </c>
      <c r="AI29" s="39"/>
      <c r="AJ29" s="326"/>
      <c r="AK29" s="327"/>
      <c r="AL29" s="327"/>
      <c r="AM29" s="327"/>
      <c r="AN29" s="327"/>
      <c r="AO29" s="328"/>
      <c r="AP29" s="39"/>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c r="BQ29" s="39"/>
      <c r="BR29" s="39"/>
      <c r="BS29" s="39"/>
      <c r="BT29" s="39"/>
      <c r="BU29" s="39"/>
      <c r="BV29" s="39"/>
      <c r="BW29" s="39"/>
    </row>
    <row r="30" spans="1:75" ht="18.75" x14ac:dyDescent="0.3">
      <c r="A30" s="39"/>
      <c r="B30" s="294"/>
      <c r="C30" s="294"/>
      <c r="D30" s="295"/>
      <c r="E30" s="296" t="s">
        <v>82</v>
      </c>
      <c r="F30" s="297"/>
      <c r="G30" s="297"/>
      <c r="H30" s="297"/>
      <c r="I30" s="297"/>
      <c r="J30" s="123" t="e">
        <f>+IF(AND('Mapa de Riesgos'!#REF!="Baja",'Mapa de Riesgos'!#REF!="AAeve"),CONCATENATE("R",'Mapa de Riesgos'!$A$7),"")</f>
        <v>#REF!</v>
      </c>
      <c r="K30" s="124" t="e">
        <f>+IF(AND('Mapa de Riesgos'!#REF!="Baja",'Mapa de Riesgos'!#REF!="AAeve"),CONCATENATE("R",'Mapa de Riesgos'!$A$55),"")</f>
        <v>#REF!</v>
      </c>
      <c r="L30" s="124" t="e">
        <f>+IF(AND('Mapa de Riesgos'!#REF!="Baja",'Mapa de Riesgos'!#REF!="AAeve"),CONCATENATE("R",'Mapa de Riesgos'!$A$93),"")</f>
        <v>#REF!</v>
      </c>
      <c r="M30" s="124" t="e">
        <f>+IF(AND('Mapa de Riesgos'!#REF!="Baja",'Mapa de Riesgos'!#REF!="AAeve"),CONCATENATE("R",'Mapa de Riesgos'!$A$141),"")</f>
        <v>#REF!</v>
      </c>
      <c r="N30" s="124" t="e">
        <f>+IF(AND('Mapa de Riesgos'!#REF!="Baja",'Mapa de Riesgos'!#REF!="AAeve"),CONCATENATE("R",'Mapa de Riesgos'!$A$189),"")</f>
        <v>#REF!</v>
      </c>
      <c r="O30" s="115" t="e">
        <f>+IF(AND('Mapa de Riesgos'!#REF!="Baja",'Mapa de Riesgos'!#REF!="Menor"),CONCATENATE("R",'Mapa de Riesgos'!$A$7),"")</f>
        <v>#REF!</v>
      </c>
      <c r="P30" s="116" t="e">
        <f>+IF(AND('Mapa de Riesgos'!#REF!="Baja",'Mapa de Riesgos'!#REF!="Menor"),CONCATENATE("R",'Mapa de Riesgos'!$A$55),"")</f>
        <v>#REF!</v>
      </c>
      <c r="Q30" s="116" t="e">
        <f>+IF(AND('Mapa de Riesgos'!#REF!="Baja",'Mapa de Riesgos'!#REF!="Menor"),CONCATENATE("R",'Mapa de Riesgos'!$A$93),"")</f>
        <v>#REF!</v>
      </c>
      <c r="R30" s="116" t="e">
        <f>+IF(AND('Mapa de Riesgos'!#REF!="Baja",'Mapa de Riesgos'!#REF!="Menor"),CONCATENATE("R",'Mapa de Riesgos'!$A$141),"")</f>
        <v>#REF!</v>
      </c>
      <c r="S30" s="116" t="e">
        <f>+IF(AND('Mapa de Riesgos'!#REF!="Baja",'Mapa de Riesgos'!#REF!="Menor"),CONCATENATE("R",'Mapa de Riesgos'!$A$189),"")</f>
        <v>#REF!</v>
      </c>
      <c r="T30" s="115" t="e">
        <f>+IF(AND('Mapa de Riesgos'!#REF!="Baja",'Mapa de Riesgos'!#REF!="Moderado"),CONCATENATE("R",'Mapa de Riesgos'!$A$7),"")</f>
        <v>#REF!</v>
      </c>
      <c r="U30" s="116" t="e">
        <f>+IF(AND('Mapa de Riesgos'!#REF!="Baja",'Mapa de Riesgos'!#REF!="Moderado"),CONCATENATE("R",'Mapa de Riesgos'!$A$55),"")</f>
        <v>#REF!</v>
      </c>
      <c r="V30" s="116" t="e">
        <f>+IF(AND('Mapa de Riesgos'!#REF!="Baja",'Mapa de Riesgos'!#REF!="Moderado"),CONCATENATE("R",'Mapa de Riesgos'!$A$93),"")</f>
        <v>#REF!</v>
      </c>
      <c r="W30" s="116" t="e">
        <f>+IF(AND('Mapa de Riesgos'!#REF!="Baja",'Mapa de Riesgos'!#REF!="Moderado"),CONCATENATE("R",'Mapa de Riesgos'!$A$141),"")</f>
        <v>#REF!</v>
      </c>
      <c r="X30" s="117" t="e">
        <f>+IF(AND('Mapa de Riesgos'!#REF!="Baja",'Mapa de Riesgos'!#REF!="Moderado"),CONCATENATE("R",'Mapa de Riesgos'!$A$189),"")</f>
        <v>#REF!</v>
      </c>
      <c r="Y30" s="108" t="e">
        <f>+IF(AND('Mapa de Riesgos'!#REF!="Baja",'Mapa de Riesgos'!#REF!="Mayor"),CONCATENATE("R",'Mapa de Riesgos'!$A$7),"")</f>
        <v>#REF!</v>
      </c>
      <c r="Z30" s="108" t="e">
        <f>+IF(AND('Mapa de Riesgos'!#REF!="Baja",'Mapa de Riesgos'!#REF!="Mayor"),CONCATENATE("R",'Mapa de Riesgos'!$A$55),"")</f>
        <v>#REF!</v>
      </c>
      <c r="AA30" s="108" t="e">
        <f>+IF(AND('Mapa de Riesgos'!#REF!="Baja",'Mapa de Riesgos'!#REF!="Mayor"),CONCATENATE("R",'Mapa de Riesgos'!$A$93),"")</f>
        <v>#REF!</v>
      </c>
      <c r="AB30" s="108" t="e">
        <f>+IF(AND('Mapa de Riesgos'!#REF!="Baja",'Mapa de Riesgos'!#REF!="Mayor"),CONCATENATE("R",'Mapa de Riesgos'!$A$141),"")</f>
        <v>#REF!</v>
      </c>
      <c r="AC30" s="108" t="e">
        <f>+IF(AND('Mapa de Riesgos'!#REF!="Baja",'Mapa de Riesgos'!#REF!="Mayor"),CONCATENATE("R",'Mapa de Riesgos'!$A$189),"")</f>
        <v>#REF!</v>
      </c>
      <c r="AD30" s="133" t="e">
        <f>+IF(AND('Mapa de Riesgos'!#REF!="Baja",'Mapa de Riesgos'!#REF!="Catastrófico"),CONCATENATE("R",'Mapa de Riesgos'!$A$7),"")</f>
        <v>#REF!</v>
      </c>
      <c r="AE30" s="128" t="e">
        <f>+IF(AND('Mapa de Riesgos'!#REF!="Baja",'Mapa de Riesgos'!#REF!="Catastrófico"),CONCATENATE("R",'Mapa de Riesgos'!$A$55),"")</f>
        <v>#REF!</v>
      </c>
      <c r="AF30" s="128" t="e">
        <f>+IF(AND('Mapa de Riesgos'!#REF!="Baja",'Mapa de Riesgos'!#REF!="Catastrófico"),CONCATENATE("R",'Mapa de Riesgos'!$A$93),"")</f>
        <v>#REF!</v>
      </c>
      <c r="AG30" s="128" t="e">
        <f>+IF(AND('Mapa de Riesgos'!#REF!="Baja",'Mapa de Riesgos'!#REF!="Catastrófico"),CONCATENATE("R",'Mapa de Riesgos'!$A$141),"")</f>
        <v>#REF!</v>
      </c>
      <c r="AH30" s="129" t="e">
        <f>+IF(AND('Mapa de Riesgos'!#REF!="Baja",'Mapa de Riesgos'!#REF!="Catastrófico"),CONCATENATE("R",'Mapa de Riesgos'!$A$189),"")</f>
        <v>#REF!</v>
      </c>
      <c r="AI30" s="39"/>
      <c r="AJ30" s="329" t="s">
        <v>83</v>
      </c>
      <c r="AK30" s="330"/>
      <c r="AL30" s="330"/>
      <c r="AM30" s="330"/>
      <c r="AN30" s="330"/>
      <c r="AO30" s="331"/>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39"/>
      <c r="BT30" s="39"/>
      <c r="BU30" s="39"/>
      <c r="BV30" s="39"/>
      <c r="BW30" s="39"/>
    </row>
    <row r="31" spans="1:75" ht="18.75" x14ac:dyDescent="0.3">
      <c r="A31" s="39"/>
      <c r="B31" s="294"/>
      <c r="C31" s="294"/>
      <c r="D31" s="295"/>
      <c r="E31" s="298"/>
      <c r="F31" s="299"/>
      <c r="G31" s="299"/>
      <c r="H31" s="299"/>
      <c r="I31" s="299"/>
      <c r="J31" s="125" t="e">
        <f>+IF(AND('Mapa de Riesgos'!#REF!="Baja",'Mapa de Riesgos'!#REF!="AAeve"),CONCATENATE("R",'Mapa de Riesgos'!$A$13),"")</f>
        <v>#REF!</v>
      </c>
      <c r="K31" s="106" t="e">
        <f>+IF(AND('Mapa de Riesgos'!#REF!="Baja",'Mapa de Riesgos'!#REF!="AAeve"),CONCATENATE("R",'Mapa de Riesgos'!$A$61),"")</f>
        <v>#REF!</v>
      </c>
      <c r="L31" s="106" t="e">
        <f>+IF(AND('Mapa de Riesgos'!#REF!="Baja",'Mapa de Riesgos'!#REF!="AAeve"),CONCATENATE("R",'Mapa de Riesgos'!$A$99),"")</f>
        <v>#REF!</v>
      </c>
      <c r="M31" s="106" t="e">
        <f>+IF(AND('Mapa de Riesgos'!#REF!="Baja",'Mapa de Riesgos'!#REF!="AAeve"),CONCATENATE("R",'Mapa de Riesgos'!$A$147),"")</f>
        <v>#REF!</v>
      </c>
      <c r="N31" s="106" t="e">
        <f>+IF(AND('Mapa de Riesgos'!#REF!="Baja",'Mapa de Riesgos'!#REF!="AAeve"),CONCATENATE("R",'Mapa de Riesgos'!$A$195),"")</f>
        <v>#REF!</v>
      </c>
      <c r="O31" s="118" t="e">
        <f>+IF(AND('Mapa de Riesgos'!#REF!="Baja",'Mapa de Riesgos'!#REF!="Menor"),CONCATENATE("R",'Mapa de Riesgos'!$A$13),"")</f>
        <v>#REF!</v>
      </c>
      <c r="P31" s="105" t="e">
        <f>+IF(AND('Mapa de Riesgos'!#REF!="Baja",'Mapa de Riesgos'!#REF!="Menor"),CONCATENATE("R",'Mapa de Riesgos'!$A$61),"")</f>
        <v>#REF!</v>
      </c>
      <c r="Q31" s="105" t="e">
        <f>+IF(AND('Mapa de Riesgos'!#REF!="Baja",'Mapa de Riesgos'!#REF!="Menor"),CONCATENATE("R",'Mapa de Riesgos'!$A$99),"")</f>
        <v>#REF!</v>
      </c>
      <c r="R31" s="105" t="e">
        <f>+IF(AND('Mapa de Riesgos'!#REF!="Baja",'Mapa de Riesgos'!#REF!="Menor"),CONCATENATE("R",'Mapa de Riesgos'!$A$147),"")</f>
        <v>#REF!</v>
      </c>
      <c r="S31" s="105" t="e">
        <f>+IF(AND('Mapa de Riesgos'!#REF!="Baja",'Mapa de Riesgos'!#REF!="Menor"),CONCATENATE("R",'Mapa de Riesgos'!$A$195),"")</f>
        <v>#REF!</v>
      </c>
      <c r="T31" s="118" t="e">
        <f>+IF(AND('Mapa de Riesgos'!#REF!="Baja",'Mapa de Riesgos'!#REF!="Moderado"),CONCATENATE("R",'Mapa de Riesgos'!$A$13),"")</f>
        <v>#REF!</v>
      </c>
      <c r="U31" s="105" t="e">
        <f>+IF(AND('Mapa de Riesgos'!#REF!="Baja",'Mapa de Riesgos'!#REF!="Moderado"),CONCATENATE("R",'Mapa de Riesgos'!$A$61),"")</f>
        <v>#REF!</v>
      </c>
      <c r="V31" s="105" t="e">
        <f>+IF(AND('Mapa de Riesgos'!#REF!="Baja",'Mapa de Riesgos'!#REF!="Moderado"),CONCATENATE("R",'Mapa de Riesgos'!$A$99),"")</f>
        <v>#REF!</v>
      </c>
      <c r="W31" s="105" t="e">
        <f>+IF(AND('Mapa de Riesgos'!#REF!="Baja",'Mapa de Riesgos'!#REF!="Moderado"),CONCATENATE("R",'Mapa de Riesgos'!$A$147),"")</f>
        <v>#REF!</v>
      </c>
      <c r="X31" s="119" t="e">
        <f>+IF(AND('Mapa de Riesgos'!#REF!="Baja",'Mapa de Riesgos'!#REF!="Moderado"),CONCATENATE("R",'Mapa de Riesgos'!$A$195),"")</f>
        <v>#REF!</v>
      </c>
      <c r="Y31" s="103" t="e">
        <f>+IF(AND('Mapa de Riesgos'!#REF!="Baja",'Mapa de Riesgos'!#REF!="Mayor"),CONCATENATE("R",'Mapa de Riesgos'!$A$13),"")</f>
        <v>#REF!</v>
      </c>
      <c r="Z31" s="103" t="e">
        <f>+IF(AND('Mapa de Riesgos'!#REF!="Baja",'Mapa de Riesgos'!#REF!="Mayor"),CONCATENATE("R",'Mapa de Riesgos'!$A$61),"")</f>
        <v>#REF!</v>
      </c>
      <c r="AA31" s="103" t="e">
        <f>+IF(AND('Mapa de Riesgos'!#REF!="Baja",'Mapa de Riesgos'!#REF!="Mayor"),CONCATENATE("R",'Mapa de Riesgos'!$A$99),"")</f>
        <v>#REF!</v>
      </c>
      <c r="AB31" s="103" t="e">
        <f>+IF(AND('Mapa de Riesgos'!#REF!="Baja",'Mapa de Riesgos'!#REF!="Mayor"),CONCATENATE("R",'Mapa de Riesgos'!$A$147),"")</f>
        <v>#REF!</v>
      </c>
      <c r="AC31" s="103" t="e">
        <f>+IF(AND('Mapa de Riesgos'!#REF!="Baja",'Mapa de Riesgos'!#REF!="Mayor"),CONCATENATE("R",'Mapa de Riesgos'!$A$195),"")</f>
        <v>#REF!</v>
      </c>
      <c r="AD31" s="134" t="e">
        <f>+IF(AND('Mapa de Riesgos'!#REF!="Baja",'Mapa de Riesgos'!#REF!="Catastrófico"),CONCATENATE("R",'Mapa de Riesgos'!$A$13),"")</f>
        <v>#REF!</v>
      </c>
      <c r="AE31" s="104" t="e">
        <f>+IF(AND('Mapa de Riesgos'!#REF!="Baja",'Mapa de Riesgos'!#REF!="Catastrófico"),CONCATENATE("R",'Mapa de Riesgos'!$A$61),"")</f>
        <v>#REF!</v>
      </c>
      <c r="AF31" s="104" t="e">
        <f>+IF(AND('Mapa de Riesgos'!#REF!="Baja",'Mapa de Riesgos'!#REF!="Catastrófico"),CONCATENATE("R",'Mapa de Riesgos'!$A$99),"")</f>
        <v>#REF!</v>
      </c>
      <c r="AG31" s="104" t="e">
        <f>+IF(AND('Mapa de Riesgos'!#REF!="Baja",'Mapa de Riesgos'!#REF!="Catastrófico"),CONCATENATE("R",'Mapa de Riesgos'!$A$147),"")</f>
        <v>#REF!</v>
      </c>
      <c r="AH31" s="130" t="e">
        <f>+IF(AND('Mapa de Riesgos'!#REF!="Baja",'Mapa de Riesgos'!#REF!="Catastrófico"),CONCATENATE("R",'Mapa de Riesgos'!$A$195),"")</f>
        <v>#REF!</v>
      </c>
      <c r="AI31" s="39"/>
      <c r="AJ31" s="332"/>
      <c r="AK31" s="333"/>
      <c r="AL31" s="333"/>
      <c r="AM31" s="333"/>
      <c r="AN31" s="333"/>
      <c r="AO31" s="334"/>
      <c r="AP31" s="39"/>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c r="BQ31" s="39"/>
      <c r="BR31" s="39"/>
      <c r="BS31" s="39"/>
      <c r="BT31" s="39"/>
      <c r="BU31" s="39"/>
      <c r="BV31" s="39"/>
      <c r="BW31" s="39"/>
    </row>
    <row r="32" spans="1:75" ht="18.75" x14ac:dyDescent="0.3">
      <c r="A32" s="39"/>
      <c r="B32" s="294"/>
      <c r="C32" s="294"/>
      <c r="D32" s="295"/>
      <c r="E32" s="298"/>
      <c r="F32" s="299"/>
      <c r="G32" s="299"/>
      <c r="H32" s="299"/>
      <c r="I32" s="299"/>
      <c r="J32" s="125" t="e">
        <f>+IF(AND('Mapa de Riesgos'!#REF!="Baja",'Mapa de Riesgos'!#REF!="AAeve"),CONCATENATE("R",'Mapa de Riesgos'!$A$19),"")</f>
        <v>#REF!</v>
      </c>
      <c r="K32" s="106" t="e">
        <f>+IF(AND('Mapa de Riesgos'!#REF!="Baja",'Mapa de Riesgos'!#REF!="AAeve"),CONCATENATE("R",'Mapa de Riesgos'!$A$67),"")</f>
        <v>#REF!</v>
      </c>
      <c r="L32" s="106" t="e">
        <f>+IF(AND('Mapa de Riesgos'!#REF!="Baja",'Mapa de Riesgos'!#REF!="AAeve"),CONCATENATE("R",'Mapa de Riesgos'!$A$105),"")</f>
        <v>#REF!</v>
      </c>
      <c r="M32" s="106" t="e">
        <f>+IF(AND('Mapa de Riesgos'!#REF!="Baja",'Mapa de Riesgos'!#REF!="AAeve"),CONCATENATE("R",'Mapa de Riesgos'!$A$153),"")</f>
        <v>#REF!</v>
      </c>
      <c r="N32" s="106" t="e">
        <f>+IF(AND('Mapa de Riesgos'!#REF!="Baja",'Mapa de Riesgos'!#REF!="AAeve"),CONCATENATE("R",'Mapa de Riesgos'!$A$201),"")</f>
        <v>#REF!</v>
      </c>
      <c r="O32" s="118" t="e">
        <f>+IF(AND('Mapa de Riesgos'!#REF!="Baja",'Mapa de Riesgos'!#REF!="Menor"),CONCATENATE("R",'Mapa de Riesgos'!$A$19),"")</f>
        <v>#REF!</v>
      </c>
      <c r="P32" s="105" t="e">
        <f>+IF(AND('Mapa de Riesgos'!#REF!="Baja",'Mapa de Riesgos'!#REF!="Menor"),CONCATENATE("R",'Mapa de Riesgos'!$A$67),"")</f>
        <v>#REF!</v>
      </c>
      <c r="Q32" s="105" t="e">
        <f>+IF(AND('Mapa de Riesgos'!#REF!="Baja",'Mapa de Riesgos'!#REF!="Menor"),CONCATENATE("R",'Mapa de Riesgos'!$A$105),"")</f>
        <v>#REF!</v>
      </c>
      <c r="R32" s="105" t="e">
        <f>+IF(AND('Mapa de Riesgos'!#REF!="Baja",'Mapa de Riesgos'!#REF!="Menor"),CONCATENATE("R",'Mapa de Riesgos'!$A$153),"")</f>
        <v>#REF!</v>
      </c>
      <c r="S32" s="105" t="e">
        <f>+IF(AND('Mapa de Riesgos'!#REF!="Baja",'Mapa de Riesgos'!#REF!="Menor"),CONCATENATE("R",'Mapa de Riesgos'!$A$201),"")</f>
        <v>#REF!</v>
      </c>
      <c r="T32" s="118" t="e">
        <f>+IF(AND('Mapa de Riesgos'!#REF!="Baja",'Mapa de Riesgos'!#REF!="Moderado"),CONCATENATE("R",'Mapa de Riesgos'!$A$19),"")</f>
        <v>#REF!</v>
      </c>
      <c r="U32" s="105" t="e">
        <f>+IF(AND('Mapa de Riesgos'!#REF!="Baja",'Mapa de Riesgos'!#REF!="Moderado"),CONCATENATE("R",'Mapa de Riesgos'!$A$67),"")</f>
        <v>#REF!</v>
      </c>
      <c r="V32" s="105" t="e">
        <f>+IF(AND('Mapa de Riesgos'!#REF!="Baja",'Mapa de Riesgos'!#REF!="Moderado"),CONCATENATE("R",'Mapa de Riesgos'!$A$105),"")</f>
        <v>#REF!</v>
      </c>
      <c r="W32" s="105" t="e">
        <f>+IF(AND('Mapa de Riesgos'!#REF!="Baja",'Mapa de Riesgos'!#REF!="Moderado"),CONCATENATE("R",'Mapa de Riesgos'!$A$153),"")</f>
        <v>#REF!</v>
      </c>
      <c r="X32" s="119" t="e">
        <f>+IF(AND('Mapa de Riesgos'!#REF!="Baja",'Mapa de Riesgos'!#REF!="Moderado"),CONCATENATE("R",'Mapa de Riesgos'!$A$201),"")</f>
        <v>#REF!</v>
      </c>
      <c r="Y32" s="103" t="e">
        <f>+IF(AND('Mapa de Riesgos'!#REF!="Baja",'Mapa de Riesgos'!#REF!="Mayor"),CONCATENATE("R",'Mapa de Riesgos'!$A$19),"")</f>
        <v>#REF!</v>
      </c>
      <c r="Z32" s="103" t="e">
        <f>+IF(AND('Mapa de Riesgos'!#REF!="Baja",'Mapa de Riesgos'!#REF!="Mayor"),CONCATENATE("R",'Mapa de Riesgos'!$A$67),"")</f>
        <v>#REF!</v>
      </c>
      <c r="AA32" s="103" t="e">
        <f>+IF(AND('Mapa de Riesgos'!#REF!="Baja",'Mapa de Riesgos'!#REF!="Mayor"),CONCATENATE("R",'Mapa de Riesgos'!$A$105),"")</f>
        <v>#REF!</v>
      </c>
      <c r="AB32" s="103" t="e">
        <f>+IF(AND('Mapa de Riesgos'!#REF!="Baja",'Mapa de Riesgos'!#REF!="Mayor"),CONCATENATE("R",'Mapa de Riesgos'!$A$153),"")</f>
        <v>#REF!</v>
      </c>
      <c r="AC32" s="103" t="e">
        <f>+IF(AND('Mapa de Riesgos'!#REF!="Baja",'Mapa de Riesgos'!#REF!="Mayor"),CONCATENATE("R",'Mapa de Riesgos'!$A$201),"")</f>
        <v>#REF!</v>
      </c>
      <c r="AD32" s="134" t="e">
        <f>+IF(AND('Mapa de Riesgos'!#REF!="Baja",'Mapa de Riesgos'!#REF!="Catastrófico"),CONCATENATE("R",'Mapa de Riesgos'!$A$19),"")</f>
        <v>#REF!</v>
      </c>
      <c r="AE32" s="104" t="e">
        <f>+IF(AND('Mapa de Riesgos'!#REF!="Baja",'Mapa de Riesgos'!#REF!="Catastrófico"),CONCATENATE("R",'Mapa de Riesgos'!$A$67),"")</f>
        <v>#REF!</v>
      </c>
      <c r="AF32" s="104" t="e">
        <f>+IF(AND('Mapa de Riesgos'!#REF!="Baja",'Mapa de Riesgos'!#REF!="Catastrófico"),CONCATENATE("R",'Mapa de Riesgos'!$A$105),"")</f>
        <v>#REF!</v>
      </c>
      <c r="AG32" s="104" t="e">
        <f>+IF(AND('Mapa de Riesgos'!#REF!="Baja",'Mapa de Riesgos'!#REF!="Catastrófico"),CONCATENATE("R",'Mapa de Riesgos'!$A$153),"")</f>
        <v>#REF!</v>
      </c>
      <c r="AH32" s="130" t="e">
        <f>+IF(AND('Mapa de Riesgos'!#REF!="Baja",'Mapa de Riesgos'!#REF!="Catastrófico"),CONCATENATE("R",'Mapa de Riesgos'!$A$201),"")</f>
        <v>#REF!</v>
      </c>
      <c r="AI32" s="39"/>
      <c r="AJ32" s="332"/>
      <c r="AK32" s="333"/>
      <c r="AL32" s="333"/>
      <c r="AM32" s="333"/>
      <c r="AN32" s="333"/>
      <c r="AO32" s="334"/>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c r="BT32" s="39"/>
      <c r="BU32" s="39"/>
      <c r="BV32" s="39"/>
      <c r="BW32" s="39"/>
    </row>
    <row r="33" spans="1:75" ht="18.75" x14ac:dyDescent="0.3">
      <c r="A33" s="39"/>
      <c r="B33" s="294"/>
      <c r="C33" s="294"/>
      <c r="D33" s="295"/>
      <c r="E33" s="298"/>
      <c r="F33" s="299"/>
      <c r="G33" s="299"/>
      <c r="H33" s="299"/>
      <c r="I33" s="299"/>
      <c r="J33" s="125" t="e">
        <f>+IF(AND('Mapa de Riesgos'!#REF!="Baja",'Mapa de Riesgos'!#REF!="AAeve"),CONCATENATE("R",'Mapa de Riesgos'!$A$25),"")</f>
        <v>#REF!</v>
      </c>
      <c r="K33" s="106" t="e">
        <f>+IF(AND('Mapa de Riesgos'!#REF!="Baja",'Mapa de Riesgos'!#REF!="AAeve"),CONCATENATE("R",'Mapa de Riesgos'!$A$73),"")</f>
        <v>#REF!</v>
      </c>
      <c r="L33" s="106" t="e">
        <f>+IF(AND('Mapa de Riesgos'!#REF!="Baja",'Mapa de Riesgos'!#REF!="AAeve"),CONCATENATE("R",'Mapa de Riesgos'!$A$111),"")</f>
        <v>#REF!</v>
      </c>
      <c r="M33" s="106" t="e">
        <f>+IF(AND('Mapa de Riesgos'!#REF!="Baja",'Mapa de Riesgos'!#REF!="AAeve"),CONCATENATE("R",'Mapa de Riesgos'!$A$159),"")</f>
        <v>#REF!</v>
      </c>
      <c r="N33" s="106" t="e">
        <f>+IF(AND('Mapa de Riesgos'!#REF!="Baja",'Mapa de Riesgos'!#REF!="AAeve"),CONCATENATE("R",'Mapa de Riesgos'!$A$207),"")</f>
        <v>#REF!</v>
      </c>
      <c r="O33" s="118" t="e">
        <f>+IF(AND('Mapa de Riesgos'!#REF!="Baja",'Mapa de Riesgos'!#REF!="Menor"),CONCATENATE("R",'Mapa de Riesgos'!$A$25),"")</f>
        <v>#REF!</v>
      </c>
      <c r="P33" s="105" t="e">
        <f>+IF(AND('Mapa de Riesgos'!#REF!="Baja",'Mapa de Riesgos'!#REF!="Menor"),CONCATENATE("R",'Mapa de Riesgos'!$A$73),"")</f>
        <v>#REF!</v>
      </c>
      <c r="Q33" s="105" t="e">
        <f>+IF(AND('Mapa de Riesgos'!#REF!="Baja",'Mapa de Riesgos'!#REF!="Menor"),CONCATENATE("R",'Mapa de Riesgos'!$A$111),"")</f>
        <v>#REF!</v>
      </c>
      <c r="R33" s="105" t="e">
        <f>+IF(AND('Mapa de Riesgos'!#REF!="Baja",'Mapa de Riesgos'!#REF!="Menor"),CONCATENATE("R",'Mapa de Riesgos'!$A$159),"")</f>
        <v>#REF!</v>
      </c>
      <c r="S33" s="105" t="e">
        <f>+IF(AND('Mapa de Riesgos'!#REF!="Baja",'Mapa de Riesgos'!#REF!="Menor"),CONCATENATE("R",'Mapa de Riesgos'!$A$207),"")</f>
        <v>#REF!</v>
      </c>
      <c r="T33" s="118" t="e">
        <f>+IF(AND('Mapa de Riesgos'!#REF!="Baja",'Mapa de Riesgos'!#REF!="Moderado"),CONCATENATE("R",'Mapa de Riesgos'!$A$25),"")</f>
        <v>#REF!</v>
      </c>
      <c r="U33" s="105" t="e">
        <f>+IF(AND('Mapa de Riesgos'!#REF!="Baja",'Mapa de Riesgos'!#REF!="Moderado"),CONCATENATE("R",'Mapa de Riesgos'!$A$73),"")</f>
        <v>#REF!</v>
      </c>
      <c r="V33" s="105" t="e">
        <f>+IF(AND('Mapa de Riesgos'!#REF!="Baja",'Mapa de Riesgos'!#REF!="Moderado"),CONCATENATE("R",'Mapa de Riesgos'!$A$111),"")</f>
        <v>#REF!</v>
      </c>
      <c r="W33" s="105" t="e">
        <f>+IF(AND('Mapa de Riesgos'!#REF!="Baja",'Mapa de Riesgos'!#REF!="Moderado"),CONCATENATE("R",'Mapa de Riesgos'!$A$159),"")</f>
        <v>#REF!</v>
      </c>
      <c r="X33" s="119" t="e">
        <f>+IF(AND('Mapa de Riesgos'!#REF!="Baja",'Mapa de Riesgos'!#REF!="Moderado"),CONCATENATE("R",'Mapa de Riesgos'!$A$207),"")</f>
        <v>#REF!</v>
      </c>
      <c r="Y33" s="103" t="e">
        <f>+IF(AND('Mapa de Riesgos'!#REF!="Baja",'Mapa de Riesgos'!#REF!="Mayor"),CONCATENATE("R",'Mapa de Riesgos'!$A$25),"")</f>
        <v>#REF!</v>
      </c>
      <c r="Z33" s="103" t="e">
        <f>+IF(AND('Mapa de Riesgos'!#REF!="Baja",'Mapa de Riesgos'!#REF!="Mayor"),CONCATENATE("R",'Mapa de Riesgos'!$A$73),"")</f>
        <v>#REF!</v>
      </c>
      <c r="AA33" s="103" t="e">
        <f>+IF(AND('Mapa de Riesgos'!#REF!="Baja",'Mapa de Riesgos'!#REF!="Mayor"),CONCATENATE("R",'Mapa de Riesgos'!$A$111),"")</f>
        <v>#REF!</v>
      </c>
      <c r="AB33" s="103" t="e">
        <f>+IF(AND('Mapa de Riesgos'!#REF!="Baja",'Mapa de Riesgos'!#REF!="Mayor"),CONCATENATE("R",'Mapa de Riesgos'!$A$159),"")</f>
        <v>#REF!</v>
      </c>
      <c r="AC33" s="103" t="e">
        <f>+IF(AND('Mapa de Riesgos'!#REF!="Baja",'Mapa de Riesgos'!#REF!="Mayor"),CONCATENATE("R",'Mapa de Riesgos'!$A$207),"")</f>
        <v>#REF!</v>
      </c>
      <c r="AD33" s="134" t="e">
        <f>+IF(AND('Mapa de Riesgos'!#REF!="Baja",'Mapa de Riesgos'!#REF!="Catastrófico"),CONCATENATE("R",'Mapa de Riesgos'!$A$25),"")</f>
        <v>#REF!</v>
      </c>
      <c r="AE33" s="104" t="e">
        <f>+IF(AND('Mapa de Riesgos'!#REF!="Baja",'Mapa de Riesgos'!#REF!="Catastrófico"),CONCATENATE("R",'Mapa de Riesgos'!$A$73),"")</f>
        <v>#REF!</v>
      </c>
      <c r="AF33" s="104" t="e">
        <f>+IF(AND('Mapa de Riesgos'!#REF!="Baja",'Mapa de Riesgos'!#REF!="Catastrófico"),CONCATENATE("R",'Mapa de Riesgos'!$A$111),"")</f>
        <v>#REF!</v>
      </c>
      <c r="AG33" s="104" t="e">
        <f>+IF(AND('Mapa de Riesgos'!#REF!="Baja",'Mapa de Riesgos'!#REF!="Catastrófico"),CONCATENATE("R",'Mapa de Riesgos'!$A$159),"")</f>
        <v>#REF!</v>
      </c>
      <c r="AH33" s="130" t="e">
        <f>+IF(AND('Mapa de Riesgos'!#REF!="Baja",'Mapa de Riesgos'!#REF!="Catastrófico"),CONCATENATE("R",'Mapa de Riesgos'!$A$207),"")</f>
        <v>#REF!</v>
      </c>
      <c r="AI33" s="39"/>
      <c r="AJ33" s="332"/>
      <c r="AK33" s="333"/>
      <c r="AL33" s="333"/>
      <c r="AM33" s="333"/>
      <c r="AN33" s="333"/>
      <c r="AO33" s="334"/>
      <c r="AP33" s="39"/>
      <c r="AQ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c r="BP33" s="39"/>
      <c r="BQ33" s="39"/>
      <c r="BR33" s="39"/>
      <c r="BS33" s="39"/>
      <c r="BT33" s="39"/>
      <c r="BU33" s="39"/>
      <c r="BV33" s="39"/>
      <c r="BW33" s="39"/>
    </row>
    <row r="34" spans="1:75" ht="18.75" x14ac:dyDescent="0.3">
      <c r="A34" s="39"/>
      <c r="B34" s="294"/>
      <c r="C34" s="294"/>
      <c r="D34" s="295"/>
      <c r="E34" s="298"/>
      <c r="F34" s="299"/>
      <c r="G34" s="299"/>
      <c r="H34" s="299"/>
      <c r="I34" s="299"/>
      <c r="J34" s="125" t="e">
        <f>+IF(AND('Mapa de Riesgos'!#REF!="Baja",'Mapa de Riesgos'!#REF!="AAeve"),CONCATENATE("R",'Mapa de Riesgos'!$A$31),"")</f>
        <v>#REF!</v>
      </c>
      <c r="K34" s="106" t="e">
        <f>+IF(AND('Mapa de Riesgos'!#REF!="Baja",'Mapa de Riesgos'!#REF!="AAeve"),CONCATENATE("R",'Mapa de Riesgos'!$A$75),"")</f>
        <v>#REF!</v>
      </c>
      <c r="L34" s="106" t="e">
        <f>+IF(AND('Mapa de Riesgos'!#REF!="Baja",'Mapa de Riesgos'!#REF!="AAeve"),CONCATENATE("R",'Mapa de Riesgos'!$A$117),"")</f>
        <v>#REF!</v>
      </c>
      <c r="M34" s="106" t="e">
        <f>+IF(AND('Mapa de Riesgos'!#REF!="Baja",'Mapa de Riesgos'!#REF!="AAeve"),CONCATENATE("R",'Mapa de Riesgos'!$A$165),"")</f>
        <v>#REF!</v>
      </c>
      <c r="N34" s="106" t="e">
        <f>+IF(AND('Mapa de Riesgos'!#REF!="Baja",'Mapa de Riesgos'!#REF!="AAeve"),CONCATENATE("R",'Mapa de Riesgos'!$A$213),"")</f>
        <v>#REF!</v>
      </c>
      <c r="O34" s="118" t="e">
        <f>+IF(AND('Mapa de Riesgos'!#REF!="Baja",'Mapa de Riesgos'!#REF!="Menor"),CONCATENATE("R",'Mapa de Riesgos'!$A$31),"")</f>
        <v>#REF!</v>
      </c>
      <c r="P34" s="105" t="e">
        <f>+IF(AND('Mapa de Riesgos'!#REF!="Baja",'Mapa de Riesgos'!#REF!="Menor"),CONCATENATE("R",'Mapa de Riesgos'!$A$75),"")</f>
        <v>#REF!</v>
      </c>
      <c r="Q34" s="105" t="e">
        <f>+IF(AND('Mapa de Riesgos'!#REF!="Baja",'Mapa de Riesgos'!#REF!="Menor"),CONCATENATE("R",'Mapa de Riesgos'!$A$117),"")</f>
        <v>#REF!</v>
      </c>
      <c r="R34" s="105" t="e">
        <f>+IF(AND('Mapa de Riesgos'!#REF!="Baja",'Mapa de Riesgos'!#REF!="Menor"),CONCATENATE("R",'Mapa de Riesgos'!$A$165),"")</f>
        <v>#REF!</v>
      </c>
      <c r="S34" s="105" t="e">
        <f>+IF(AND('Mapa de Riesgos'!#REF!="Baja",'Mapa de Riesgos'!#REF!="Menor"),CONCATENATE("R",'Mapa de Riesgos'!$A$213),"")</f>
        <v>#REF!</v>
      </c>
      <c r="T34" s="118" t="e">
        <f>+IF(AND('Mapa de Riesgos'!#REF!="Baja",'Mapa de Riesgos'!#REF!="Moderado"),CONCATENATE("R",'Mapa de Riesgos'!$A$31),"")</f>
        <v>#REF!</v>
      </c>
      <c r="U34" s="105" t="e">
        <f>+IF(AND('Mapa de Riesgos'!#REF!="Baja",'Mapa de Riesgos'!#REF!="Moderado"),CONCATENATE("R",'Mapa de Riesgos'!$A$75),"")</f>
        <v>#REF!</v>
      </c>
      <c r="V34" s="105" t="e">
        <f>+IF(AND('Mapa de Riesgos'!#REF!="Baja",'Mapa de Riesgos'!#REF!="Moderado"),CONCATENATE("R",'Mapa de Riesgos'!$A$117),"")</f>
        <v>#REF!</v>
      </c>
      <c r="W34" s="105" t="e">
        <f>+IF(AND('Mapa de Riesgos'!#REF!="Baja",'Mapa de Riesgos'!#REF!="Moderado"),CONCATENATE("R",'Mapa de Riesgos'!$A$165),"")</f>
        <v>#REF!</v>
      </c>
      <c r="X34" s="119" t="e">
        <f>+IF(AND('Mapa de Riesgos'!#REF!="Baja",'Mapa de Riesgos'!#REF!="Moderado"),CONCATENATE("R",'Mapa de Riesgos'!$A$213),"")</f>
        <v>#REF!</v>
      </c>
      <c r="Y34" s="103" t="e">
        <f>+IF(AND('Mapa de Riesgos'!#REF!="Baja",'Mapa de Riesgos'!#REF!="Mayor"),CONCATENATE("R",'Mapa de Riesgos'!$A$31),"")</f>
        <v>#REF!</v>
      </c>
      <c r="Z34" s="103" t="e">
        <f>+IF(AND('Mapa de Riesgos'!#REF!="Baja",'Mapa de Riesgos'!#REF!="Mayor"),CONCATENATE("R",'Mapa de Riesgos'!$A$75),"")</f>
        <v>#REF!</v>
      </c>
      <c r="AA34" s="103" t="e">
        <f>+IF(AND('Mapa de Riesgos'!#REF!="Baja",'Mapa de Riesgos'!#REF!="Mayor"),CONCATENATE("R",'Mapa de Riesgos'!$A$117),"")</f>
        <v>#REF!</v>
      </c>
      <c r="AB34" s="103" t="e">
        <f>+IF(AND('Mapa de Riesgos'!#REF!="Baja",'Mapa de Riesgos'!#REF!="Mayor"),CONCATENATE("R",'Mapa de Riesgos'!$A$165),"")</f>
        <v>#REF!</v>
      </c>
      <c r="AC34" s="103" t="e">
        <f>+IF(AND('Mapa de Riesgos'!#REF!="Baja",'Mapa de Riesgos'!#REF!="Mayor"),CONCATENATE("R",'Mapa de Riesgos'!$A$213),"")</f>
        <v>#REF!</v>
      </c>
      <c r="AD34" s="134" t="e">
        <f>+IF(AND('Mapa de Riesgos'!#REF!="Baja",'Mapa de Riesgos'!#REF!="Catastrófico"),CONCATENATE("R",'Mapa de Riesgos'!$A$31),"")</f>
        <v>#REF!</v>
      </c>
      <c r="AE34" s="104" t="e">
        <f>+IF(AND('Mapa de Riesgos'!#REF!="Baja",'Mapa de Riesgos'!#REF!="Catastrófico"),CONCATENATE("R",'Mapa de Riesgos'!$A$75),"")</f>
        <v>#REF!</v>
      </c>
      <c r="AF34" s="104" t="e">
        <f>+IF(AND('Mapa de Riesgos'!#REF!="Baja",'Mapa de Riesgos'!#REF!="Catastrófico"),CONCATENATE("R",'Mapa de Riesgos'!$A$117),"")</f>
        <v>#REF!</v>
      </c>
      <c r="AG34" s="104" t="e">
        <f>+IF(AND('Mapa de Riesgos'!#REF!="Baja",'Mapa de Riesgos'!#REF!="Catastrófico"),CONCATENATE("R",'Mapa de Riesgos'!$A$165),"")</f>
        <v>#REF!</v>
      </c>
      <c r="AH34" s="130" t="e">
        <f>+IF(AND('Mapa de Riesgos'!#REF!="Baja",'Mapa de Riesgos'!#REF!="Catastrófico"),CONCATENATE("R",'Mapa de Riesgos'!$A$213),"")</f>
        <v>#REF!</v>
      </c>
      <c r="AI34" s="39"/>
      <c r="AJ34" s="332"/>
      <c r="AK34" s="333"/>
      <c r="AL34" s="333"/>
      <c r="AM34" s="333"/>
      <c r="AN34" s="333"/>
      <c r="AO34" s="334"/>
      <c r="AP34" s="39"/>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c r="BQ34" s="39"/>
      <c r="BR34" s="39"/>
      <c r="BS34" s="39"/>
      <c r="BT34" s="39"/>
      <c r="BU34" s="39"/>
      <c r="BV34" s="39"/>
      <c r="BW34" s="39"/>
    </row>
    <row r="35" spans="1:75" ht="18.75" x14ac:dyDescent="0.3">
      <c r="A35" s="39"/>
      <c r="B35" s="294"/>
      <c r="C35" s="294"/>
      <c r="D35" s="295"/>
      <c r="E35" s="298"/>
      <c r="F35" s="299"/>
      <c r="G35" s="299"/>
      <c r="H35" s="299"/>
      <c r="I35" s="299"/>
      <c r="J35" s="125" t="e">
        <f>+IF(AND('Mapa de Riesgos'!#REF!="Baja",'Mapa de Riesgos'!#REF!="AAeve"),CONCATENATE("R",'Mapa de Riesgos'!$A$37),"")</f>
        <v>#REF!</v>
      </c>
      <c r="K35" s="106" t="e">
        <f>+IF(AND('Mapa de Riesgos'!#REF!="Baja",'Mapa de Riesgos'!#REF!="AAeve"),CONCATENATE("R",'Mapa de Riesgos'!$A$81),"")</f>
        <v>#REF!</v>
      </c>
      <c r="L35" s="106" t="e">
        <f>+IF(AND('Mapa de Riesgos'!#REF!="Baja",'Mapa de Riesgos'!#REF!="AAeve"),CONCATENATE("R",'Mapa de Riesgos'!$A$126),"")</f>
        <v>#REF!</v>
      </c>
      <c r="M35" s="106" t="e">
        <f>+IF(AND('Mapa de Riesgos'!#REF!="Baja",'Mapa de Riesgos'!#REF!="AAeve"),CONCATENATE("R",'Mapa de Riesgos'!$A$171),"")</f>
        <v>#REF!</v>
      </c>
      <c r="N35" s="106" t="e">
        <f>+IF(AND('Mapa de Riesgos'!#REF!="Baja",'Mapa de Riesgos'!#REF!="AAeve"),CONCATENATE("R",'Mapa de Riesgos'!$A$219),"")</f>
        <v>#REF!</v>
      </c>
      <c r="O35" s="118" t="e">
        <f>+IF(AND('Mapa de Riesgos'!#REF!="Baja",'Mapa de Riesgos'!#REF!="Menor"),CONCATENATE("R",'Mapa de Riesgos'!$A$37),"")</f>
        <v>#REF!</v>
      </c>
      <c r="P35" s="105" t="e">
        <f>+IF(AND('Mapa de Riesgos'!#REF!="Baja",'Mapa de Riesgos'!#REF!="Menor"),CONCATENATE("R",'Mapa de Riesgos'!$A$81),"")</f>
        <v>#REF!</v>
      </c>
      <c r="Q35" s="105" t="e">
        <f>+IF(AND('Mapa de Riesgos'!#REF!="Baja",'Mapa de Riesgos'!#REF!="Menor"),CONCATENATE("R",'Mapa de Riesgos'!$A$126),"")</f>
        <v>#REF!</v>
      </c>
      <c r="R35" s="105" t="e">
        <f>+IF(AND('Mapa de Riesgos'!#REF!="Baja",'Mapa de Riesgos'!#REF!="Menor"),CONCATENATE("R",'Mapa de Riesgos'!$A$171),"")</f>
        <v>#REF!</v>
      </c>
      <c r="S35" s="105" t="e">
        <f>+IF(AND('Mapa de Riesgos'!#REF!="Baja",'Mapa de Riesgos'!#REF!="Menor"),CONCATENATE("R",'Mapa de Riesgos'!$A$219),"")</f>
        <v>#REF!</v>
      </c>
      <c r="T35" s="118" t="e">
        <f>+IF(AND('Mapa de Riesgos'!#REF!="Baja",'Mapa de Riesgos'!#REF!="Moderado"),CONCATENATE("R",'Mapa de Riesgos'!$A$37),"")</f>
        <v>#REF!</v>
      </c>
      <c r="U35" s="105" t="e">
        <f>+IF(AND('Mapa de Riesgos'!#REF!="Baja",'Mapa de Riesgos'!#REF!="Moderado"),CONCATENATE("R",'Mapa de Riesgos'!$A$81),"")</f>
        <v>#REF!</v>
      </c>
      <c r="V35" s="105" t="e">
        <f>+IF(AND('Mapa de Riesgos'!#REF!="Baja",'Mapa de Riesgos'!#REF!="Moderado"),CONCATENATE("R",'Mapa de Riesgos'!$A$126),"")</f>
        <v>#REF!</v>
      </c>
      <c r="W35" s="105" t="e">
        <f>+IF(AND('Mapa de Riesgos'!#REF!="Baja",'Mapa de Riesgos'!#REF!="Moderado"),CONCATENATE("R",'Mapa de Riesgos'!$A$171),"")</f>
        <v>#REF!</v>
      </c>
      <c r="X35" s="119" t="e">
        <f>+IF(AND('Mapa de Riesgos'!#REF!="Baja",'Mapa de Riesgos'!#REF!="Moderado"),CONCATENATE("R",'Mapa de Riesgos'!$A$219),"")</f>
        <v>#REF!</v>
      </c>
      <c r="Y35" s="103" t="e">
        <f>+IF(AND('Mapa de Riesgos'!#REF!="Baja",'Mapa de Riesgos'!#REF!="Mayor"),CONCATENATE("R",'Mapa de Riesgos'!$A$37),"")</f>
        <v>#REF!</v>
      </c>
      <c r="Z35" s="103" t="e">
        <f>+IF(AND('Mapa de Riesgos'!#REF!="Baja",'Mapa de Riesgos'!#REF!="Mayor"),CONCATENATE("R",'Mapa de Riesgos'!$A$81),"")</f>
        <v>#REF!</v>
      </c>
      <c r="AA35" s="103" t="e">
        <f>+IF(AND('Mapa de Riesgos'!#REF!="Baja",'Mapa de Riesgos'!#REF!="Mayor"),CONCATENATE("R",'Mapa de Riesgos'!$A$126),"")</f>
        <v>#REF!</v>
      </c>
      <c r="AB35" s="103" t="e">
        <f>+IF(AND('Mapa de Riesgos'!#REF!="Baja",'Mapa de Riesgos'!#REF!="Mayor"),CONCATENATE("R",'Mapa de Riesgos'!$A$171),"")</f>
        <v>#REF!</v>
      </c>
      <c r="AC35" s="103" t="e">
        <f>+IF(AND('Mapa de Riesgos'!#REF!="Baja",'Mapa de Riesgos'!#REF!="Mayor"),CONCATENATE("R",'Mapa de Riesgos'!$A$219),"")</f>
        <v>#REF!</v>
      </c>
      <c r="AD35" s="134" t="e">
        <f>+IF(AND('Mapa de Riesgos'!#REF!="Baja",'Mapa de Riesgos'!#REF!="Catastrófico"),CONCATENATE("R",'Mapa de Riesgos'!$A$37),"")</f>
        <v>#REF!</v>
      </c>
      <c r="AE35" s="104" t="e">
        <f>+IF(AND('Mapa de Riesgos'!#REF!="Baja",'Mapa de Riesgos'!#REF!="Catastrófico"),CONCATENATE("R",'Mapa de Riesgos'!$A$81),"")</f>
        <v>#REF!</v>
      </c>
      <c r="AF35" s="104" t="e">
        <f>+IF(AND('Mapa de Riesgos'!#REF!="Baja",'Mapa de Riesgos'!#REF!="Catastrófico"),CONCATENATE("R",'Mapa de Riesgos'!$A$126),"")</f>
        <v>#REF!</v>
      </c>
      <c r="AG35" s="104" t="e">
        <f>+IF(AND('Mapa de Riesgos'!#REF!="Baja",'Mapa de Riesgos'!#REF!="Catastrófico"),CONCATENATE("R",'Mapa de Riesgos'!$A$171),"")</f>
        <v>#REF!</v>
      </c>
      <c r="AH35" s="130" t="e">
        <f>+IF(AND('Mapa de Riesgos'!#REF!="Baja",'Mapa de Riesgos'!#REF!="Catastrófico"),CONCATENATE("R",'Mapa de Riesgos'!$A$219),"")</f>
        <v>#REF!</v>
      </c>
      <c r="AI35" s="39"/>
      <c r="AJ35" s="332"/>
      <c r="AK35" s="333"/>
      <c r="AL35" s="333"/>
      <c r="AM35" s="333"/>
      <c r="AN35" s="333"/>
      <c r="AO35" s="334"/>
      <c r="AP35" s="39"/>
      <c r="AQ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c r="BP35" s="39"/>
      <c r="BQ35" s="39"/>
      <c r="BR35" s="39"/>
      <c r="BS35" s="39"/>
      <c r="BT35" s="39"/>
      <c r="BU35" s="39"/>
      <c r="BV35" s="39"/>
      <c r="BW35" s="39"/>
    </row>
    <row r="36" spans="1:75" ht="18.75" x14ac:dyDescent="0.3">
      <c r="A36" s="39"/>
      <c r="B36" s="294"/>
      <c r="C36" s="294"/>
      <c r="D36" s="295"/>
      <c r="E36" s="298"/>
      <c r="F36" s="299"/>
      <c r="G36" s="299"/>
      <c r="H36" s="299"/>
      <c r="I36" s="299"/>
      <c r="J36" s="125" t="e">
        <f>+IF(AND('Mapa de Riesgos'!#REF!="Baja",'Mapa de Riesgos'!#REF!="AAeve"),CONCATENATE("R",'Mapa de Riesgos'!$A$43),"")</f>
        <v>#REF!</v>
      </c>
      <c r="K36" s="106" t="e">
        <f>+IF(AND('Mapa de Riesgos'!#REF!="Baja",'Mapa de Riesgos'!#REF!="AAeve"),CONCATENATE("R",'Mapa de Riesgos'!$A$87),"")</f>
        <v>#REF!</v>
      </c>
      <c r="L36" s="106" t="e">
        <f>+IF(AND('Mapa de Riesgos'!#REF!="Baja",'Mapa de Riesgos'!#REF!="AAeve"),CONCATENATE("R",'Mapa de Riesgos'!$A$129),"")</f>
        <v>#REF!</v>
      </c>
      <c r="M36" s="106" t="e">
        <f>+IF(AND('Mapa de Riesgos'!#REF!="Baja",'Mapa de Riesgos'!#REF!="AAeve"),CONCATENATE("R",'Mapa de Riesgos'!$A$177),"")</f>
        <v>#REF!</v>
      </c>
      <c r="N36" s="106" t="e">
        <f>+IF(AND('Mapa de Riesgos'!#REF!="Baja",'Mapa de Riesgos'!#REF!="AAeve"),CONCATENATE("R",'Mapa de Riesgos'!$A$225),"")</f>
        <v>#REF!</v>
      </c>
      <c r="O36" s="118" t="e">
        <f>+IF(AND('Mapa de Riesgos'!#REF!="Baja",'Mapa de Riesgos'!#REF!="Menor"),CONCATENATE("R",'Mapa de Riesgos'!$A$43),"")</f>
        <v>#REF!</v>
      </c>
      <c r="P36" s="105" t="e">
        <f>+IF(AND('Mapa de Riesgos'!#REF!="Baja",'Mapa de Riesgos'!#REF!="Menor"),CONCATENATE("R",'Mapa de Riesgos'!$A$87),"")</f>
        <v>#REF!</v>
      </c>
      <c r="Q36" s="105" t="e">
        <f>+IF(AND('Mapa de Riesgos'!#REF!="Baja",'Mapa de Riesgos'!#REF!="Menor"),CONCATENATE("R",'Mapa de Riesgos'!$A$129),"")</f>
        <v>#REF!</v>
      </c>
      <c r="R36" s="105" t="e">
        <f>+IF(AND('Mapa de Riesgos'!#REF!="Baja",'Mapa de Riesgos'!#REF!="Menor"),CONCATENATE("R",'Mapa de Riesgos'!$A$177),"")</f>
        <v>#REF!</v>
      </c>
      <c r="S36" s="105" t="e">
        <f>+IF(AND('Mapa de Riesgos'!#REF!="Baja",'Mapa de Riesgos'!#REF!="Menor"),CONCATENATE("R",'Mapa de Riesgos'!$A$225),"")</f>
        <v>#REF!</v>
      </c>
      <c r="T36" s="118" t="e">
        <f>+IF(AND('Mapa de Riesgos'!#REF!="Baja",'Mapa de Riesgos'!#REF!="Moderado"),CONCATENATE("R",'Mapa de Riesgos'!$A$43),"")</f>
        <v>#REF!</v>
      </c>
      <c r="U36" s="105" t="e">
        <f>+IF(AND('Mapa de Riesgos'!#REF!="Baja",'Mapa de Riesgos'!#REF!="Moderado"),CONCATENATE("R",'Mapa de Riesgos'!$A$87),"")</f>
        <v>#REF!</v>
      </c>
      <c r="V36" s="105" t="e">
        <f>+IF(AND('Mapa de Riesgos'!#REF!="Baja",'Mapa de Riesgos'!#REF!="Moderado"),CONCATENATE("R",'Mapa de Riesgos'!$A$129),"")</f>
        <v>#REF!</v>
      </c>
      <c r="W36" s="105" t="e">
        <f>+IF(AND('Mapa de Riesgos'!#REF!="Baja",'Mapa de Riesgos'!#REF!="Moderado"),CONCATENATE("R",'Mapa de Riesgos'!$A$177),"")</f>
        <v>#REF!</v>
      </c>
      <c r="X36" s="119" t="e">
        <f>+IF(AND('Mapa de Riesgos'!#REF!="Baja",'Mapa de Riesgos'!#REF!="Moderado"),CONCATENATE("R",'Mapa de Riesgos'!$A$225),"")</f>
        <v>#REF!</v>
      </c>
      <c r="Y36" s="103" t="e">
        <f>+IF(AND('Mapa de Riesgos'!#REF!="Baja",'Mapa de Riesgos'!#REF!="Mayor"),CONCATENATE("R",'Mapa de Riesgos'!$A$43),"")</f>
        <v>#REF!</v>
      </c>
      <c r="Z36" s="103" t="e">
        <f>+IF(AND('Mapa de Riesgos'!#REF!="Baja",'Mapa de Riesgos'!#REF!="Mayor"),CONCATENATE("R",'Mapa de Riesgos'!$A$87),"")</f>
        <v>#REF!</v>
      </c>
      <c r="AA36" s="103" t="e">
        <f>+IF(AND('Mapa de Riesgos'!#REF!="Baja",'Mapa de Riesgos'!#REF!="Mayor"),CONCATENATE("R",'Mapa de Riesgos'!$A$129),"")</f>
        <v>#REF!</v>
      </c>
      <c r="AB36" s="103" t="e">
        <f>+IF(AND('Mapa de Riesgos'!#REF!="Baja",'Mapa de Riesgos'!#REF!="Mayor"),CONCATENATE("R",'Mapa de Riesgos'!$A$177),"")</f>
        <v>#REF!</v>
      </c>
      <c r="AC36" s="103" t="e">
        <f>+IF(AND('Mapa de Riesgos'!#REF!="Baja",'Mapa de Riesgos'!#REF!="Mayor"),CONCATENATE("R",'Mapa de Riesgos'!$A$225),"")</f>
        <v>#REF!</v>
      </c>
      <c r="AD36" s="134" t="e">
        <f>+IF(AND('Mapa de Riesgos'!#REF!="Baja",'Mapa de Riesgos'!#REF!="Catastrófico"),CONCATENATE("R",'Mapa de Riesgos'!$A$43),"")</f>
        <v>#REF!</v>
      </c>
      <c r="AE36" s="104" t="e">
        <f>+IF(AND('Mapa de Riesgos'!#REF!="Baja",'Mapa de Riesgos'!#REF!="Catastrófico"),CONCATENATE("R",'Mapa de Riesgos'!$A$87),"")</f>
        <v>#REF!</v>
      </c>
      <c r="AF36" s="104" t="e">
        <f>+IF(AND('Mapa de Riesgos'!#REF!="Baja",'Mapa de Riesgos'!#REF!="Catastrófico"),CONCATENATE("R",'Mapa de Riesgos'!$A$129),"")</f>
        <v>#REF!</v>
      </c>
      <c r="AG36" s="104" t="e">
        <f>+IF(AND('Mapa de Riesgos'!#REF!="Baja",'Mapa de Riesgos'!#REF!="Catastrófico"),CONCATENATE("R",'Mapa de Riesgos'!$A$177),"")</f>
        <v>#REF!</v>
      </c>
      <c r="AH36" s="130" t="e">
        <f>+IF(AND('Mapa de Riesgos'!#REF!="Baja",'Mapa de Riesgos'!#REF!="Catastrófico"),CONCATENATE("R",'Mapa de Riesgos'!$A$225),"")</f>
        <v>#REF!</v>
      </c>
      <c r="AI36" s="39"/>
      <c r="AJ36" s="332"/>
      <c r="AK36" s="333"/>
      <c r="AL36" s="333"/>
      <c r="AM36" s="333"/>
      <c r="AN36" s="333"/>
      <c r="AO36" s="334"/>
      <c r="AP36" s="39"/>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c r="BQ36" s="39"/>
      <c r="BR36" s="39"/>
      <c r="BS36" s="39"/>
      <c r="BT36" s="39"/>
      <c r="BU36" s="39"/>
      <c r="BV36" s="39"/>
      <c r="BW36" s="39"/>
    </row>
    <row r="37" spans="1:75" ht="19.5" thickBot="1" x14ac:dyDescent="0.35">
      <c r="A37" s="39"/>
      <c r="B37" s="294"/>
      <c r="C37" s="294"/>
      <c r="D37" s="295"/>
      <c r="E37" s="300"/>
      <c r="F37" s="301"/>
      <c r="G37" s="301"/>
      <c r="H37" s="301"/>
      <c r="I37" s="301"/>
      <c r="J37" s="125" t="e">
        <f>+IF(AND('Mapa de Riesgos'!#REF!="Baja",'Mapa de Riesgos'!#REF!="AAeve"),CONCATENATE("R",'Mapa de Riesgos'!$A$49),"")</f>
        <v>#REF!</v>
      </c>
      <c r="K37" s="106" t="e">
        <f>+IF(AND('Mapa de Riesgos'!#REF!="Baja",'Mapa de Riesgos'!#REF!="AAeve"),CONCATENATE("R",'Mapa de Riesgos'!#REF!),"")</f>
        <v>#REF!</v>
      </c>
      <c r="L37" s="106" t="e">
        <f>+IF(AND('Mapa de Riesgos'!#REF!="Baja",'Mapa de Riesgos'!#REF!="AAeve"),CONCATENATE("R",'Mapa de Riesgos'!$A$135),"")</f>
        <v>#REF!</v>
      </c>
      <c r="M37" s="106" t="e">
        <f>+IF(AND('Mapa de Riesgos'!#REF!="Baja",'Mapa de Riesgos'!#REF!="AAeve"),CONCATENATE("R",'Mapa de Riesgos'!$A$183),"")</f>
        <v>#REF!</v>
      </c>
      <c r="N37" s="106" t="e">
        <f>+IF(AND('Mapa de Riesgos'!#REF!="Baja",'Mapa de Riesgos'!#REF!="AAeve"),CONCATENATE("R",'Mapa de Riesgos'!$A$231),"")</f>
        <v>#REF!</v>
      </c>
      <c r="O37" s="118" t="e">
        <f>+IF(AND('Mapa de Riesgos'!#REF!="Baja",'Mapa de Riesgos'!#REF!="Menor"),CONCATENATE("R",'Mapa de Riesgos'!$A$49),"")</f>
        <v>#REF!</v>
      </c>
      <c r="P37" s="105" t="e">
        <f>+IF(AND('Mapa de Riesgos'!#REF!="Baja",'Mapa de Riesgos'!#REF!="Menor"),CONCATENATE("R",'Mapa de Riesgos'!#REF!),"")</f>
        <v>#REF!</v>
      </c>
      <c r="Q37" s="105" t="e">
        <f>+IF(AND('Mapa de Riesgos'!#REF!="Baja",'Mapa de Riesgos'!#REF!="Menor"),CONCATENATE("R",'Mapa de Riesgos'!$A$135),"")</f>
        <v>#REF!</v>
      </c>
      <c r="R37" s="105" t="e">
        <f>+IF(AND('Mapa de Riesgos'!#REF!="Baja",'Mapa de Riesgos'!#REF!="Menor"),CONCATENATE("R",'Mapa de Riesgos'!$A$183),"")</f>
        <v>#REF!</v>
      </c>
      <c r="S37" s="105" t="e">
        <f>+IF(AND('Mapa de Riesgos'!#REF!="Baja",'Mapa de Riesgos'!#REF!="Menor"),CONCATENATE("R",'Mapa de Riesgos'!$A$231),"")</f>
        <v>#REF!</v>
      </c>
      <c r="T37" s="118" t="e">
        <f>+IF(AND('Mapa de Riesgos'!#REF!="Baja",'Mapa de Riesgos'!#REF!="Moderado"),CONCATENATE("R",'Mapa de Riesgos'!$A$49),"")</f>
        <v>#REF!</v>
      </c>
      <c r="U37" s="105" t="e">
        <f>+IF(AND('Mapa de Riesgos'!#REF!="Baja",'Mapa de Riesgos'!#REF!="Moderado"),CONCATENATE("R",'Mapa de Riesgos'!#REF!),"")</f>
        <v>#REF!</v>
      </c>
      <c r="V37" s="105" t="e">
        <f>+IF(AND('Mapa de Riesgos'!#REF!="Baja",'Mapa de Riesgos'!#REF!="Moderado"),CONCATENATE("R",'Mapa de Riesgos'!$A$135),"")</f>
        <v>#REF!</v>
      </c>
      <c r="W37" s="105" t="e">
        <f>+IF(AND('Mapa de Riesgos'!#REF!="Baja",'Mapa de Riesgos'!#REF!="Moderado"),CONCATENATE("R",'Mapa de Riesgos'!$A$183),"")</f>
        <v>#REF!</v>
      </c>
      <c r="X37" s="119" t="e">
        <f>+IF(AND('Mapa de Riesgos'!#REF!="Baja",'Mapa de Riesgos'!#REF!="Moderado"),CONCATENATE("R",'Mapa de Riesgos'!$A$231),"")</f>
        <v>#REF!</v>
      </c>
      <c r="Y37" s="103" t="e">
        <f>+IF(AND('Mapa de Riesgos'!#REF!="Baja",'Mapa de Riesgos'!#REF!="Mayor"),CONCATENATE("R",'Mapa de Riesgos'!$A$49),"")</f>
        <v>#REF!</v>
      </c>
      <c r="Z37" s="103" t="e">
        <f>+IF(AND('Mapa de Riesgos'!#REF!="Baja",'Mapa de Riesgos'!#REF!="Mayor"),CONCATENATE("R",'Mapa de Riesgos'!#REF!),"")</f>
        <v>#REF!</v>
      </c>
      <c r="AA37" s="103" t="e">
        <f>+IF(AND('Mapa de Riesgos'!#REF!="Baja",'Mapa de Riesgos'!#REF!="Mayor"),CONCATENATE("R",'Mapa de Riesgos'!$A$135),"")</f>
        <v>#REF!</v>
      </c>
      <c r="AB37" s="103" t="e">
        <f>+IF(AND('Mapa de Riesgos'!#REF!="Baja",'Mapa de Riesgos'!#REF!="Mayor"),CONCATENATE("R",'Mapa de Riesgos'!$A$183),"")</f>
        <v>#REF!</v>
      </c>
      <c r="AC37" s="103" t="e">
        <f>+IF(AND('Mapa de Riesgos'!#REF!="Baja",'Mapa de Riesgos'!#REF!="Mayor"),CONCATENATE("R",'Mapa de Riesgos'!$A$231),"")</f>
        <v>#REF!</v>
      </c>
      <c r="AD37" s="134" t="e">
        <f>+IF(AND('Mapa de Riesgos'!#REF!="Baja",'Mapa de Riesgos'!#REF!="Catastrófico"),CONCATENATE("R",'Mapa de Riesgos'!$A$49),"")</f>
        <v>#REF!</v>
      </c>
      <c r="AE37" s="104" t="e">
        <f>+IF(AND('Mapa de Riesgos'!#REF!="Baja",'Mapa de Riesgos'!#REF!="Catastrófico"),CONCATENATE("R",'Mapa de Riesgos'!#REF!),"")</f>
        <v>#REF!</v>
      </c>
      <c r="AF37" s="104" t="e">
        <f>+IF(AND('Mapa de Riesgos'!#REF!="Baja",'Mapa de Riesgos'!#REF!="Catastrófico"),CONCATENATE("R",'Mapa de Riesgos'!$A$135),"")</f>
        <v>#REF!</v>
      </c>
      <c r="AG37" s="104" t="e">
        <f>+IF(AND('Mapa de Riesgos'!#REF!="Baja",'Mapa de Riesgos'!#REF!="Catastrófico"),CONCATENATE("R",'Mapa de Riesgos'!$A$183),"")</f>
        <v>#REF!</v>
      </c>
      <c r="AH37" s="130" t="e">
        <f>+IF(AND('Mapa de Riesgos'!#REF!="Baja",'Mapa de Riesgos'!#REF!="Catastrófico"),CONCATENATE("R",'Mapa de Riesgos'!$A$231),"")</f>
        <v>#REF!</v>
      </c>
      <c r="AI37" s="39"/>
      <c r="AJ37" s="335"/>
      <c r="AK37" s="336"/>
      <c r="AL37" s="336"/>
      <c r="AM37" s="336"/>
      <c r="AN37" s="336"/>
      <c r="AO37" s="337"/>
      <c r="AP37" s="39"/>
      <c r="AQ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c r="BP37" s="39"/>
      <c r="BQ37" s="39"/>
      <c r="BR37" s="39"/>
      <c r="BS37" s="39"/>
      <c r="BT37" s="39"/>
      <c r="BU37" s="39"/>
      <c r="BV37" s="39"/>
      <c r="BW37" s="39"/>
    </row>
    <row r="38" spans="1:75" ht="18.75" x14ac:dyDescent="0.3">
      <c r="A38" s="39"/>
      <c r="B38" s="294"/>
      <c r="C38" s="294"/>
      <c r="D38" s="295"/>
      <c r="E38" s="296" t="s">
        <v>84</v>
      </c>
      <c r="F38" s="297"/>
      <c r="G38" s="297"/>
      <c r="H38" s="297"/>
      <c r="I38" s="297"/>
      <c r="J38" s="123" t="e">
        <f>+IF(AND('Mapa de Riesgos'!#REF!="Muy Baja",'Mapa de Riesgos'!#REF!="AAeve"),CONCATENATE("R",'Mapa de Riesgos'!$A$7),"")</f>
        <v>#REF!</v>
      </c>
      <c r="K38" s="124" t="e">
        <f>+IF(AND('Mapa de Riesgos'!#REF!="Muy Baja",'Mapa de Riesgos'!#REF!="AAeve"),CONCATENATE("R",'Mapa de Riesgos'!$A$55),"")</f>
        <v>#REF!</v>
      </c>
      <c r="L38" s="124" t="e">
        <f>+IF(AND('Mapa de Riesgos'!#REF!="Muy Baja",'Mapa de Riesgos'!#REF!="AAeve"),CONCATENATE("R",'Mapa de Riesgos'!$A$93),"")</f>
        <v>#REF!</v>
      </c>
      <c r="M38" s="124" t="e">
        <f>+IF(AND('Mapa de Riesgos'!#REF!="Muy Baja",'Mapa de Riesgos'!#REF!="AAeve"),CONCATENATE("R",'Mapa de Riesgos'!$A$141),"")</f>
        <v>#REF!</v>
      </c>
      <c r="N38" s="124" t="e">
        <f>+IF(AND('Mapa de Riesgos'!#REF!="Muy Baja",'Mapa de Riesgos'!#REF!="AAeve"),CONCATENATE("R",'Mapa de Riesgos'!$A$189),"")</f>
        <v>#REF!</v>
      </c>
      <c r="O38" s="123" t="e">
        <f>+IF(AND('Mapa de Riesgos'!#REF!="Muy Baja",'Mapa de Riesgos'!#REF!="Menor"),CONCATENATE("R",'Mapa de Riesgos'!$A$7),"")</f>
        <v>#REF!</v>
      </c>
      <c r="P38" s="124" t="e">
        <f>+IF(AND('Mapa de Riesgos'!#REF!="Muy Baja",'Mapa de Riesgos'!#REF!="Menor"),CONCATENATE("R",'Mapa de Riesgos'!$A$55),"")</f>
        <v>#REF!</v>
      </c>
      <c r="Q38" s="124" t="e">
        <f>+IF(AND('Mapa de Riesgos'!#REF!="Muy Baja",'Mapa de Riesgos'!#REF!="Menor"),CONCATENATE("R",'Mapa de Riesgos'!$A$93),"")</f>
        <v>#REF!</v>
      </c>
      <c r="R38" s="124" t="e">
        <f>+IF(AND('Mapa de Riesgos'!#REF!="Muy Baja",'Mapa de Riesgos'!#REF!="Menor"),CONCATENATE("R",'Mapa de Riesgos'!$A$141),"")</f>
        <v>#REF!</v>
      </c>
      <c r="S38" s="124" t="e">
        <f>+IF(AND('Mapa de Riesgos'!#REF!="Muy Baja",'Mapa de Riesgos'!#REF!="Menor"),CONCATENATE("R",'Mapa de Riesgos'!$A$189),"")</f>
        <v>#REF!</v>
      </c>
      <c r="T38" s="115" t="e">
        <f>+IF(AND('Mapa de Riesgos'!#REF!="Muy Baja",'Mapa de Riesgos'!#REF!="Moderado"),CONCATENATE("R",'Mapa de Riesgos'!$A$7),"")</f>
        <v>#REF!</v>
      </c>
      <c r="U38" s="116" t="e">
        <f>+IF(AND('Mapa de Riesgos'!#REF!="Muy Baja",'Mapa de Riesgos'!#REF!="Moderado"),CONCATENATE("R",'Mapa de Riesgos'!$A$55),"")</f>
        <v>#REF!</v>
      </c>
      <c r="V38" s="116" t="e">
        <f>+IF(AND('Mapa de Riesgos'!#REF!="Muy Baja",'Mapa de Riesgos'!#REF!="Moderado"),CONCATENATE("R",'Mapa de Riesgos'!$A$93),"")</f>
        <v>#REF!</v>
      </c>
      <c r="W38" s="116" t="e">
        <f>+IF(AND('Mapa de Riesgos'!#REF!="Muy Baja",'Mapa de Riesgos'!#REF!="Moderado"),CONCATENATE("R",'Mapa de Riesgos'!$A$141),"")</f>
        <v>#REF!</v>
      </c>
      <c r="X38" s="117" t="e">
        <f>+IF(AND('Mapa de Riesgos'!#REF!="Muy Baja",'Mapa de Riesgos'!#REF!="Moderado"),CONCATENATE("R",'Mapa de Riesgos'!$A$189),"")</f>
        <v>#REF!</v>
      </c>
      <c r="Y38" s="108" t="e">
        <f>+IF(AND('Mapa de Riesgos'!#REF!="Muy Baja",'Mapa de Riesgos'!#REF!="Mayor"),CONCATENATE("R",'Mapa de Riesgos'!$A$7),"")</f>
        <v>#REF!</v>
      </c>
      <c r="Z38" s="108" t="e">
        <f>+IF(AND('Mapa de Riesgos'!#REF!="Muy Baja",'Mapa de Riesgos'!#REF!="Mayor"),CONCATENATE("R",'Mapa de Riesgos'!$A$55),"")</f>
        <v>#REF!</v>
      </c>
      <c r="AA38" s="108" t="e">
        <f>+IF(AND('Mapa de Riesgos'!#REF!="Muy Baja",'Mapa de Riesgos'!#REF!="Mayor"),CONCATENATE("R",'Mapa de Riesgos'!$A$93),"")</f>
        <v>#REF!</v>
      </c>
      <c r="AB38" s="108" t="e">
        <f>+IF(AND('Mapa de Riesgos'!#REF!="Muy Baja",'Mapa de Riesgos'!#REF!="Mayor"),CONCATENATE("R",'Mapa de Riesgos'!$A$141),"")</f>
        <v>#REF!</v>
      </c>
      <c r="AC38" s="109" t="e">
        <f>+IF(AND('Mapa de Riesgos'!#REF!="Muy Baja",'Mapa de Riesgos'!#REF!="Mayor"),CONCATENATE("R",'Mapa de Riesgos'!$A$189),"")</f>
        <v>#REF!</v>
      </c>
      <c r="AD38" s="128" t="e">
        <f>+IF(AND('Mapa de Riesgos'!#REF!="Muy Baja",'Mapa de Riesgos'!#REF!="Catastrófico"),CONCATENATE("R",'Mapa de Riesgos'!$A$7),"")</f>
        <v>#REF!</v>
      </c>
      <c r="AE38" s="128" t="e">
        <f>+IF(AND('Mapa de Riesgos'!#REF!="Muy Baja",'Mapa de Riesgos'!#REF!="Catastrófico"),CONCATENATE("R",'Mapa de Riesgos'!$A$55),"")</f>
        <v>#REF!</v>
      </c>
      <c r="AF38" s="128" t="e">
        <f>+IF(AND('Mapa de Riesgos'!#REF!="Muy Baja",'Mapa de Riesgos'!#REF!="Catastrófico"),CONCATENATE("R",'Mapa de Riesgos'!$A$93),"")</f>
        <v>#REF!</v>
      </c>
      <c r="AG38" s="128" t="e">
        <f>+IF(AND('Mapa de Riesgos'!#REF!="Muy Baja",'Mapa de Riesgos'!#REF!="Catastrófico"),CONCATENATE("R",'Mapa de Riesgos'!$A$141),"")</f>
        <v>#REF!</v>
      </c>
      <c r="AH38" s="129" t="e">
        <f>+IF(AND('Mapa de Riesgos'!#REF!="Muy Baja",'Mapa de Riesgos'!#REF!="Catastrófico"),CONCATENATE("R",'Mapa de Riesgos'!$A$189),"")</f>
        <v>#REF!</v>
      </c>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39"/>
      <c r="BS38" s="39"/>
      <c r="BT38" s="39"/>
      <c r="BU38" s="39"/>
      <c r="BV38" s="39"/>
      <c r="BW38" s="39"/>
    </row>
    <row r="39" spans="1:75" ht="18.75" x14ac:dyDescent="0.3">
      <c r="A39" s="39"/>
      <c r="B39" s="294"/>
      <c r="C39" s="294"/>
      <c r="D39" s="295"/>
      <c r="E39" s="298"/>
      <c r="F39" s="299"/>
      <c r="G39" s="299"/>
      <c r="H39" s="299"/>
      <c r="I39" s="299"/>
      <c r="J39" s="125" t="e">
        <f>+IF(AND('Mapa de Riesgos'!#REF!="Muy Baja",'Mapa de Riesgos'!#REF!="AAeve"),CONCATENATE("R",'Mapa de Riesgos'!$A$13),"")</f>
        <v>#REF!</v>
      </c>
      <c r="K39" s="106" t="e">
        <f>+IF(AND('Mapa de Riesgos'!#REF!="Muy Baja",'Mapa de Riesgos'!#REF!="AAeve"),CONCATENATE("R",'Mapa de Riesgos'!$A$61),"")</f>
        <v>#REF!</v>
      </c>
      <c r="L39" s="106" t="e">
        <f>+IF(AND('Mapa de Riesgos'!#REF!="Muy Baja",'Mapa de Riesgos'!#REF!="AAeve"),CONCATENATE("R",'Mapa de Riesgos'!$A$99),"")</f>
        <v>#REF!</v>
      </c>
      <c r="M39" s="106" t="e">
        <f>+IF(AND('Mapa de Riesgos'!#REF!="Muy Baja",'Mapa de Riesgos'!#REF!="AAeve"),CONCATENATE("R",'Mapa de Riesgos'!$A$147),"")</f>
        <v>#REF!</v>
      </c>
      <c r="N39" s="106" t="e">
        <f>+IF(AND('Mapa de Riesgos'!#REF!="Muy Baja",'Mapa de Riesgos'!#REF!="AAeve"),CONCATENATE("R",'Mapa de Riesgos'!$A$195),"")</f>
        <v>#REF!</v>
      </c>
      <c r="O39" s="125" t="e">
        <f>+IF(AND('Mapa de Riesgos'!#REF!="Muy Baja",'Mapa de Riesgos'!#REF!="Menor"),CONCATENATE("R",'Mapa de Riesgos'!$A$13),"")</f>
        <v>#REF!</v>
      </c>
      <c r="P39" s="106" t="e">
        <f>+IF(AND('Mapa de Riesgos'!#REF!="Muy Baja",'Mapa de Riesgos'!#REF!="Menor"),CONCATENATE("R",'Mapa de Riesgos'!$A$61),"")</f>
        <v>#REF!</v>
      </c>
      <c r="Q39" s="106" t="e">
        <f>+IF(AND('Mapa de Riesgos'!#REF!="Muy Baja",'Mapa de Riesgos'!#REF!="Menor"),CONCATENATE("R",'Mapa de Riesgos'!$A$99),"")</f>
        <v>#REF!</v>
      </c>
      <c r="R39" s="106" t="e">
        <f>+IF(AND('Mapa de Riesgos'!#REF!="Muy Baja",'Mapa de Riesgos'!#REF!="Menor"),CONCATENATE("R",'Mapa de Riesgos'!$A$147),"")</f>
        <v>#REF!</v>
      </c>
      <c r="S39" s="106" t="e">
        <f>+IF(AND('Mapa de Riesgos'!#REF!="Muy Baja",'Mapa de Riesgos'!#REF!="Menor"),CONCATENATE("R",'Mapa de Riesgos'!$A$195),"")</f>
        <v>#REF!</v>
      </c>
      <c r="T39" s="118" t="e">
        <f>+IF(AND('Mapa de Riesgos'!#REF!="Muy Baja",'Mapa de Riesgos'!#REF!="Moderado"),CONCATENATE("R",'Mapa de Riesgos'!$A$13),"")</f>
        <v>#REF!</v>
      </c>
      <c r="U39" s="105" t="e">
        <f>+IF(AND('Mapa de Riesgos'!#REF!="Muy Baja",'Mapa de Riesgos'!#REF!="Moderado"),CONCATENATE("R",'Mapa de Riesgos'!$A$61),"")</f>
        <v>#REF!</v>
      </c>
      <c r="V39" s="105" t="e">
        <f>+IF(AND('Mapa de Riesgos'!#REF!="Muy Baja",'Mapa de Riesgos'!#REF!="Moderado"),CONCATENATE("R",'Mapa de Riesgos'!$A$99),"")</f>
        <v>#REF!</v>
      </c>
      <c r="W39" s="105" t="e">
        <f>+IF(AND('Mapa de Riesgos'!#REF!="Muy Baja",'Mapa de Riesgos'!#REF!="Moderado"),CONCATENATE("R",'Mapa de Riesgos'!$A$147),"")</f>
        <v>#REF!</v>
      </c>
      <c r="X39" s="119" t="e">
        <f>+IF(AND('Mapa de Riesgos'!#REF!="Muy Baja",'Mapa de Riesgos'!#REF!="Moderado"),CONCATENATE("R",'Mapa de Riesgos'!$A$195),"")</f>
        <v>#REF!</v>
      </c>
      <c r="Y39" s="103" t="e">
        <f>+IF(AND('Mapa de Riesgos'!#REF!="Muy Baja",'Mapa de Riesgos'!#REF!="Mayor"),CONCATENATE("R",'Mapa de Riesgos'!$A$13),"")</f>
        <v>#REF!</v>
      </c>
      <c r="Z39" s="103" t="e">
        <f>+IF(AND('Mapa de Riesgos'!#REF!="Muy Baja",'Mapa de Riesgos'!#REF!="Mayor"),CONCATENATE("R",'Mapa de Riesgos'!$A$61),"")</f>
        <v>#REF!</v>
      </c>
      <c r="AA39" s="103" t="e">
        <f>+IF(AND('Mapa de Riesgos'!#REF!="Muy Baja",'Mapa de Riesgos'!#REF!="Mayor"),CONCATENATE("R",'Mapa de Riesgos'!$A$99),"")</f>
        <v>#REF!</v>
      </c>
      <c r="AB39" s="103" t="e">
        <f>+IF(AND('Mapa de Riesgos'!#REF!="Muy Baja",'Mapa de Riesgos'!#REF!="Mayor"),CONCATENATE("R",'Mapa de Riesgos'!$A$147),"")</f>
        <v>#REF!</v>
      </c>
      <c r="AC39" s="111" t="e">
        <f>+IF(AND('Mapa de Riesgos'!#REF!="Muy Baja",'Mapa de Riesgos'!#REF!="Mayor"),CONCATENATE("R",'Mapa de Riesgos'!$A$195),"")</f>
        <v>#REF!</v>
      </c>
      <c r="AD39" s="104" t="e">
        <f>+IF(AND('Mapa de Riesgos'!#REF!="Muy Baja",'Mapa de Riesgos'!#REF!="Catastrófico"),CONCATENATE("R",'Mapa de Riesgos'!$A$13),"")</f>
        <v>#REF!</v>
      </c>
      <c r="AE39" s="104" t="e">
        <f>+IF(AND('Mapa de Riesgos'!#REF!="Muy Baja",'Mapa de Riesgos'!#REF!="Catastrófico"),CONCATENATE("R",'Mapa de Riesgos'!$A$61),"")</f>
        <v>#REF!</v>
      </c>
      <c r="AF39" s="104" t="e">
        <f>+IF(AND('Mapa de Riesgos'!#REF!="Muy Baja",'Mapa de Riesgos'!#REF!="Catastrófico"),CONCATENATE("R",'Mapa de Riesgos'!$A$99),"")</f>
        <v>#REF!</v>
      </c>
      <c r="AG39" s="104" t="e">
        <f>+IF(AND('Mapa de Riesgos'!#REF!="Muy Baja",'Mapa de Riesgos'!#REF!="Catastrófico"),CONCATENATE("R",'Mapa de Riesgos'!$A$147),"")</f>
        <v>#REF!</v>
      </c>
      <c r="AH39" s="130" t="e">
        <f>+IF(AND('Mapa de Riesgos'!#REF!="Muy Baja",'Mapa de Riesgos'!#REF!="Catastrófico"),CONCATENATE("R",'Mapa de Riesgos'!$A$195),"")</f>
        <v>#REF!</v>
      </c>
      <c r="AI39" s="39"/>
      <c r="AJ39" s="39"/>
      <c r="AK39" s="39"/>
      <c r="AL39" s="39"/>
      <c r="AM39" s="39"/>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c r="BP39" s="39"/>
      <c r="BQ39" s="39"/>
      <c r="BR39" s="39"/>
      <c r="BS39" s="39"/>
      <c r="BT39" s="39"/>
      <c r="BU39" s="39"/>
      <c r="BV39" s="39"/>
      <c r="BW39" s="39"/>
    </row>
    <row r="40" spans="1:75" ht="18.75" x14ac:dyDescent="0.3">
      <c r="A40" s="39"/>
      <c r="B40" s="294"/>
      <c r="C40" s="294"/>
      <c r="D40" s="295"/>
      <c r="E40" s="298"/>
      <c r="F40" s="299"/>
      <c r="G40" s="299"/>
      <c r="H40" s="299"/>
      <c r="I40" s="299"/>
      <c r="J40" s="125" t="e">
        <f>+IF(AND('Mapa de Riesgos'!#REF!="Muy Baja",'Mapa de Riesgos'!#REF!="AAeve"),CONCATENATE("R",'Mapa de Riesgos'!$A$19),"")</f>
        <v>#REF!</v>
      </c>
      <c r="K40" s="106" t="e">
        <f>+IF(AND('Mapa de Riesgos'!#REF!="Muy Baja",'Mapa de Riesgos'!#REF!="AAeve"),CONCATENATE("R",'Mapa de Riesgos'!$A$67),"")</f>
        <v>#REF!</v>
      </c>
      <c r="L40" s="106" t="e">
        <f>+IF(AND('Mapa de Riesgos'!#REF!="Muy Baja",'Mapa de Riesgos'!#REF!="AAeve"),CONCATENATE("R",'Mapa de Riesgos'!$A$105),"")</f>
        <v>#REF!</v>
      </c>
      <c r="M40" s="106" t="e">
        <f>+IF(AND('Mapa de Riesgos'!#REF!="Muy Baja",'Mapa de Riesgos'!#REF!="AAeve"),CONCATENATE("R",'Mapa de Riesgos'!$A$153),"")</f>
        <v>#REF!</v>
      </c>
      <c r="N40" s="106" t="e">
        <f>+IF(AND('Mapa de Riesgos'!#REF!="Muy Baja",'Mapa de Riesgos'!#REF!="AAeve"),CONCATENATE("R",'Mapa de Riesgos'!$A$201),"")</f>
        <v>#REF!</v>
      </c>
      <c r="O40" s="125" t="e">
        <f>+IF(AND('Mapa de Riesgos'!#REF!="Muy Baja",'Mapa de Riesgos'!#REF!="Menor"),CONCATENATE("R",'Mapa de Riesgos'!$A$19),"")</f>
        <v>#REF!</v>
      </c>
      <c r="P40" s="106" t="e">
        <f>+IF(AND('Mapa de Riesgos'!#REF!="Muy Baja",'Mapa de Riesgos'!#REF!="Menor"),CONCATENATE("R",'Mapa de Riesgos'!$A$67),"")</f>
        <v>#REF!</v>
      </c>
      <c r="Q40" s="106" t="e">
        <f>+IF(AND('Mapa de Riesgos'!#REF!="Muy Baja",'Mapa de Riesgos'!#REF!="Menor"),CONCATENATE("R",'Mapa de Riesgos'!$A$105),"")</f>
        <v>#REF!</v>
      </c>
      <c r="R40" s="106" t="e">
        <f>+IF(AND('Mapa de Riesgos'!#REF!="Muy Baja",'Mapa de Riesgos'!#REF!="Menor"),CONCATENATE("R",'Mapa de Riesgos'!$A$153),"")</f>
        <v>#REF!</v>
      </c>
      <c r="S40" s="106" t="e">
        <f>+IF(AND('Mapa de Riesgos'!#REF!="Muy Baja",'Mapa de Riesgos'!#REF!="Menor"),CONCATENATE("R",'Mapa de Riesgos'!$A$201),"")</f>
        <v>#REF!</v>
      </c>
      <c r="T40" s="118" t="e">
        <f>+IF(AND('Mapa de Riesgos'!#REF!="Muy Baja",'Mapa de Riesgos'!#REF!="Moderado"),CONCATENATE("R",'Mapa de Riesgos'!$A$19),"")</f>
        <v>#REF!</v>
      </c>
      <c r="U40" s="105" t="e">
        <f>+IF(AND('Mapa de Riesgos'!#REF!="Muy Baja",'Mapa de Riesgos'!#REF!="Moderado"),CONCATENATE("R",'Mapa de Riesgos'!$A$67),"")</f>
        <v>#REF!</v>
      </c>
      <c r="V40" s="105" t="e">
        <f>+IF(AND('Mapa de Riesgos'!#REF!="Muy Baja",'Mapa de Riesgos'!#REF!="Moderado"),CONCATENATE("R",'Mapa de Riesgos'!$A$105),"")</f>
        <v>#REF!</v>
      </c>
      <c r="W40" s="105" t="e">
        <f>+IF(AND('Mapa de Riesgos'!#REF!="Muy Baja",'Mapa de Riesgos'!#REF!="Moderado"),CONCATENATE("R",'Mapa de Riesgos'!$A$153),"")</f>
        <v>#REF!</v>
      </c>
      <c r="X40" s="119" t="e">
        <f>+IF(AND('Mapa de Riesgos'!#REF!="Muy Baja",'Mapa de Riesgos'!#REF!="Moderado"),CONCATENATE("R",'Mapa de Riesgos'!$A$201),"")</f>
        <v>#REF!</v>
      </c>
      <c r="Y40" s="103" t="e">
        <f>+IF(AND('Mapa de Riesgos'!#REF!="Muy Baja",'Mapa de Riesgos'!#REF!="Mayor"),CONCATENATE("R",'Mapa de Riesgos'!$A$19),"")</f>
        <v>#REF!</v>
      </c>
      <c r="Z40" s="103" t="e">
        <f>+IF(AND('Mapa de Riesgos'!#REF!="Muy Baja",'Mapa de Riesgos'!#REF!="Mayor"),CONCATENATE("R",'Mapa de Riesgos'!$A$67),"")</f>
        <v>#REF!</v>
      </c>
      <c r="AA40" s="103" t="e">
        <f>+IF(AND('Mapa de Riesgos'!#REF!="Muy Baja",'Mapa de Riesgos'!#REF!="Mayor"),CONCATENATE("R",'Mapa de Riesgos'!$A$105),"")</f>
        <v>#REF!</v>
      </c>
      <c r="AB40" s="103" t="e">
        <f>+IF(AND('Mapa de Riesgos'!#REF!="Muy Baja",'Mapa de Riesgos'!#REF!="Mayor"),CONCATENATE("R",'Mapa de Riesgos'!$A$153),"")</f>
        <v>#REF!</v>
      </c>
      <c r="AC40" s="111" t="e">
        <f>+IF(AND('Mapa de Riesgos'!#REF!="Muy Baja",'Mapa de Riesgos'!#REF!="Mayor"),CONCATENATE("R",'Mapa de Riesgos'!$A$201),"")</f>
        <v>#REF!</v>
      </c>
      <c r="AD40" s="104" t="e">
        <f>+IF(AND('Mapa de Riesgos'!#REF!="Muy Baja",'Mapa de Riesgos'!#REF!="Catastrófico"),CONCATENATE("R",'Mapa de Riesgos'!$A$19),"")</f>
        <v>#REF!</v>
      </c>
      <c r="AE40" s="104" t="e">
        <f>+IF(AND('Mapa de Riesgos'!#REF!="Muy Baja",'Mapa de Riesgos'!#REF!="Catastrófico"),CONCATENATE("R",'Mapa de Riesgos'!$A$67),"")</f>
        <v>#REF!</v>
      </c>
      <c r="AF40" s="104" t="e">
        <f>+IF(AND('Mapa de Riesgos'!#REF!="Muy Baja",'Mapa de Riesgos'!#REF!="Catastrófico"),CONCATENATE("R",'Mapa de Riesgos'!$A$105),"")</f>
        <v>#REF!</v>
      </c>
      <c r="AG40" s="104" t="e">
        <f>+IF(AND('Mapa de Riesgos'!#REF!="Muy Baja",'Mapa de Riesgos'!#REF!="Catastrófico"),CONCATENATE("R",'Mapa de Riesgos'!$A$153),"")</f>
        <v>#REF!</v>
      </c>
      <c r="AH40" s="130" t="e">
        <f>+IF(AND('Mapa de Riesgos'!#REF!="Muy Baja",'Mapa de Riesgos'!#REF!="Catastrófico"),CONCATENATE("R",'Mapa de Riesgos'!$A$201),"")</f>
        <v>#REF!</v>
      </c>
      <c r="AI40" s="39"/>
      <c r="AJ40" s="39"/>
      <c r="AK40" s="39"/>
      <c r="AL40" s="39"/>
      <c r="AM40" s="39"/>
      <c r="AN40" s="39"/>
      <c r="AO40" s="39"/>
      <c r="AP40" s="39"/>
      <c r="AQ40" s="39"/>
      <c r="AR40" s="39"/>
      <c r="AS40" s="39"/>
      <c r="AT40" s="39"/>
      <c r="AU40" s="39"/>
      <c r="AV40" s="39"/>
      <c r="AW40" s="39"/>
      <c r="AX40" s="39"/>
      <c r="AY40" s="39"/>
      <c r="AZ40" s="39"/>
      <c r="BA40" s="39"/>
      <c r="BB40" s="39"/>
      <c r="BC40" s="39"/>
      <c r="BD40" s="39"/>
      <c r="BE40" s="39"/>
      <c r="BF40" s="39"/>
      <c r="BG40" s="39"/>
      <c r="BH40" s="39"/>
      <c r="BI40" s="39"/>
      <c r="BJ40" s="39"/>
      <c r="BK40" s="39"/>
      <c r="BL40" s="39"/>
      <c r="BM40" s="39"/>
      <c r="BN40" s="39"/>
      <c r="BO40" s="39"/>
      <c r="BP40" s="39"/>
      <c r="BQ40" s="39"/>
      <c r="BR40" s="39"/>
      <c r="BS40" s="39"/>
      <c r="BT40" s="39"/>
      <c r="BU40" s="39"/>
      <c r="BV40" s="39"/>
      <c r="BW40" s="39"/>
    </row>
    <row r="41" spans="1:75" ht="18.75" x14ac:dyDescent="0.3">
      <c r="A41" s="39"/>
      <c r="B41" s="294"/>
      <c r="C41" s="294"/>
      <c r="D41" s="295"/>
      <c r="E41" s="298"/>
      <c r="F41" s="299"/>
      <c r="G41" s="299"/>
      <c r="H41" s="299"/>
      <c r="I41" s="299"/>
      <c r="J41" s="125" t="e">
        <f>+IF(AND('Mapa de Riesgos'!#REF!="Muy Baja",'Mapa de Riesgos'!#REF!="AAeve"),CONCATENATE("R",'Mapa de Riesgos'!$A$25),"")</f>
        <v>#REF!</v>
      </c>
      <c r="K41" s="106" t="e">
        <f>+IF(AND('Mapa de Riesgos'!#REF!="Muy Baja",'Mapa de Riesgos'!#REF!="AAeve"),CONCATENATE("R",'Mapa de Riesgos'!$A$73),"")</f>
        <v>#REF!</v>
      </c>
      <c r="L41" s="106" t="e">
        <f>+IF(AND('Mapa de Riesgos'!#REF!="Muy Baja",'Mapa de Riesgos'!#REF!="AAeve"),CONCATENATE("R",'Mapa de Riesgos'!$A$111),"")</f>
        <v>#REF!</v>
      </c>
      <c r="M41" s="106" t="e">
        <f>+IF(AND('Mapa de Riesgos'!#REF!="Muy Baja",'Mapa de Riesgos'!#REF!="AAeve"),CONCATENATE("R",'Mapa de Riesgos'!$A$159),"")</f>
        <v>#REF!</v>
      </c>
      <c r="N41" s="106" t="e">
        <f>+IF(AND('Mapa de Riesgos'!#REF!="Muy Baja",'Mapa de Riesgos'!#REF!="AAeve"),CONCATENATE("R",'Mapa de Riesgos'!$A$207),"")</f>
        <v>#REF!</v>
      </c>
      <c r="O41" s="125" t="e">
        <f>+IF(AND('Mapa de Riesgos'!#REF!="Muy Baja",'Mapa de Riesgos'!#REF!="Menor"),CONCATENATE("R",'Mapa de Riesgos'!$A$25),"")</f>
        <v>#REF!</v>
      </c>
      <c r="P41" s="106" t="e">
        <f>+IF(AND('Mapa de Riesgos'!#REF!="Muy Baja",'Mapa de Riesgos'!#REF!="Menor"),CONCATENATE("R",'Mapa de Riesgos'!$A$73),"")</f>
        <v>#REF!</v>
      </c>
      <c r="Q41" s="106" t="e">
        <f>+IF(AND('Mapa de Riesgos'!#REF!="Muy Baja",'Mapa de Riesgos'!#REF!="Menor"),CONCATENATE("R",'Mapa de Riesgos'!$A$111),"")</f>
        <v>#REF!</v>
      </c>
      <c r="R41" s="106" t="e">
        <f>+IF(AND('Mapa de Riesgos'!#REF!="Muy Baja",'Mapa de Riesgos'!#REF!="Menor"),CONCATENATE("R",'Mapa de Riesgos'!$A$159),"")</f>
        <v>#REF!</v>
      </c>
      <c r="S41" s="106" t="e">
        <f>+IF(AND('Mapa de Riesgos'!#REF!="Muy Baja",'Mapa de Riesgos'!#REF!="Menor"),CONCATENATE("R",'Mapa de Riesgos'!$A$207),"")</f>
        <v>#REF!</v>
      </c>
      <c r="T41" s="118" t="e">
        <f>+IF(AND('Mapa de Riesgos'!#REF!="Muy Baja",'Mapa de Riesgos'!#REF!="Moderado"),CONCATENATE("R",'Mapa de Riesgos'!$A$25),"")</f>
        <v>#REF!</v>
      </c>
      <c r="U41" s="105" t="e">
        <f>+IF(AND('Mapa de Riesgos'!#REF!="Muy Baja",'Mapa de Riesgos'!#REF!="Moderado"),CONCATENATE("R",'Mapa de Riesgos'!$A$73),"")</f>
        <v>#REF!</v>
      </c>
      <c r="V41" s="105" t="e">
        <f>+IF(AND('Mapa de Riesgos'!#REF!="Muy Baja",'Mapa de Riesgos'!#REF!="Moderado"),CONCATENATE("R",'Mapa de Riesgos'!$A$111),"")</f>
        <v>#REF!</v>
      </c>
      <c r="W41" s="105" t="e">
        <f>+IF(AND('Mapa de Riesgos'!#REF!="Muy Baja",'Mapa de Riesgos'!#REF!="Moderado"),CONCATENATE("R",'Mapa de Riesgos'!$A$159),"")</f>
        <v>#REF!</v>
      </c>
      <c r="X41" s="119" t="e">
        <f>+IF(AND('Mapa de Riesgos'!#REF!="Muy Baja",'Mapa de Riesgos'!#REF!="Moderado"),CONCATENATE("R",'Mapa de Riesgos'!$A$207),"")</f>
        <v>#REF!</v>
      </c>
      <c r="Y41" s="103" t="e">
        <f>+IF(AND('Mapa de Riesgos'!#REF!="Muy Baja",'Mapa de Riesgos'!#REF!="Mayor"),CONCATENATE("R",'Mapa de Riesgos'!$A$25),"")</f>
        <v>#REF!</v>
      </c>
      <c r="Z41" s="103" t="e">
        <f>+IF(AND('Mapa de Riesgos'!#REF!="Muy Baja",'Mapa de Riesgos'!#REF!="Mayor"),CONCATENATE("R",'Mapa de Riesgos'!$A$73),"")</f>
        <v>#REF!</v>
      </c>
      <c r="AA41" s="103" t="e">
        <f>+IF(AND('Mapa de Riesgos'!#REF!="Muy Baja",'Mapa de Riesgos'!#REF!="Mayor"),CONCATENATE("R",'Mapa de Riesgos'!$A$111),"")</f>
        <v>#REF!</v>
      </c>
      <c r="AB41" s="103" t="e">
        <f>+IF(AND('Mapa de Riesgos'!#REF!="Muy Baja",'Mapa de Riesgos'!#REF!="Mayor"),CONCATENATE("R",'Mapa de Riesgos'!$A$159),"")</f>
        <v>#REF!</v>
      </c>
      <c r="AC41" s="111" t="e">
        <f>+IF(AND('Mapa de Riesgos'!#REF!="Muy Baja",'Mapa de Riesgos'!#REF!="Mayor"),CONCATENATE("R",'Mapa de Riesgos'!$A$207),"")</f>
        <v>#REF!</v>
      </c>
      <c r="AD41" s="104" t="e">
        <f>+IF(AND('Mapa de Riesgos'!#REF!="Muy Baja",'Mapa de Riesgos'!#REF!="Catastrófico"),CONCATENATE("R",'Mapa de Riesgos'!$A$25),"")</f>
        <v>#REF!</v>
      </c>
      <c r="AE41" s="104" t="e">
        <f>+IF(AND('Mapa de Riesgos'!#REF!="Muy Baja",'Mapa de Riesgos'!#REF!="Catastrófico"),CONCATENATE("R",'Mapa de Riesgos'!$A$73),"")</f>
        <v>#REF!</v>
      </c>
      <c r="AF41" s="104" t="e">
        <f>+IF(AND('Mapa de Riesgos'!#REF!="Muy Baja",'Mapa de Riesgos'!#REF!="Catastrófico"),CONCATENATE("R",'Mapa de Riesgos'!$A$111),"")</f>
        <v>#REF!</v>
      </c>
      <c r="AG41" s="104" t="e">
        <f>+IF(AND('Mapa de Riesgos'!#REF!="Muy Baja",'Mapa de Riesgos'!#REF!="Catastrófico"),CONCATENATE("R",'Mapa de Riesgos'!$A$159),"")</f>
        <v>#REF!</v>
      </c>
      <c r="AH41" s="130" t="e">
        <f>+IF(AND('Mapa de Riesgos'!#REF!="Muy Baja",'Mapa de Riesgos'!#REF!="Catastrófico"),CONCATENATE("R",'Mapa de Riesgos'!$A$207),"")</f>
        <v>#REF!</v>
      </c>
      <c r="AI41" s="39"/>
      <c r="AJ41" s="39"/>
      <c r="AK41" s="39"/>
      <c r="AL41" s="39"/>
      <c r="AM41" s="39"/>
      <c r="AN41" s="39"/>
      <c r="AO41" s="39"/>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c r="BQ41" s="39"/>
      <c r="BR41" s="39"/>
      <c r="BS41" s="39"/>
      <c r="BT41" s="39"/>
      <c r="BU41" s="39"/>
      <c r="BV41" s="39"/>
      <c r="BW41" s="39"/>
    </row>
    <row r="42" spans="1:75" ht="18.75" x14ac:dyDescent="0.3">
      <c r="A42" s="39"/>
      <c r="B42" s="294"/>
      <c r="C42" s="294"/>
      <c r="D42" s="295"/>
      <c r="E42" s="298"/>
      <c r="F42" s="299"/>
      <c r="G42" s="299"/>
      <c r="H42" s="299"/>
      <c r="I42" s="299"/>
      <c r="J42" s="125" t="e">
        <f>+IF(AND('Mapa de Riesgos'!#REF!="Muy Baja",'Mapa de Riesgos'!#REF!="AAeve"),CONCATENATE("R",'Mapa de Riesgos'!$A$31),"")</f>
        <v>#REF!</v>
      </c>
      <c r="K42" s="106" t="e">
        <f>+IF(AND('Mapa de Riesgos'!#REF!="Muy Baja",'Mapa de Riesgos'!#REF!="AAeve"),CONCATENATE("R",'Mapa de Riesgos'!$A$75),"")</f>
        <v>#REF!</v>
      </c>
      <c r="L42" s="106" t="e">
        <f>+IF(AND('Mapa de Riesgos'!#REF!="Muy Baja",'Mapa de Riesgos'!#REF!="AAeve"),CONCATENATE("R",'Mapa de Riesgos'!$A$117),"")</f>
        <v>#REF!</v>
      </c>
      <c r="M42" s="106" t="e">
        <f>+IF(AND('Mapa de Riesgos'!#REF!="Muy Baja",'Mapa de Riesgos'!#REF!="AAeve"),CONCATENATE("R",'Mapa de Riesgos'!$A$165),"")</f>
        <v>#REF!</v>
      </c>
      <c r="N42" s="106" t="e">
        <f>+IF(AND('Mapa de Riesgos'!#REF!="Muy Baja",'Mapa de Riesgos'!#REF!="AAeve"),CONCATENATE("R",'Mapa de Riesgos'!$A$213),"")</f>
        <v>#REF!</v>
      </c>
      <c r="O42" s="125" t="e">
        <f>+IF(AND('Mapa de Riesgos'!#REF!="Muy Baja",'Mapa de Riesgos'!#REF!="Menor"),CONCATENATE("R",'Mapa de Riesgos'!$A$31),"")</f>
        <v>#REF!</v>
      </c>
      <c r="P42" s="106" t="e">
        <f>+IF(AND('Mapa de Riesgos'!#REF!="Muy Baja",'Mapa de Riesgos'!#REF!="Menor"),CONCATENATE("R",'Mapa de Riesgos'!$A$75),"")</f>
        <v>#REF!</v>
      </c>
      <c r="Q42" s="106" t="e">
        <f>+IF(AND('Mapa de Riesgos'!#REF!="Muy Baja",'Mapa de Riesgos'!#REF!="Menor"),CONCATENATE("R",'Mapa de Riesgos'!$A$117),"")</f>
        <v>#REF!</v>
      </c>
      <c r="R42" s="106" t="e">
        <f>+IF(AND('Mapa de Riesgos'!#REF!="Muy Baja",'Mapa de Riesgos'!#REF!="Menor"),CONCATENATE("R",'Mapa de Riesgos'!$A$165),"")</f>
        <v>#REF!</v>
      </c>
      <c r="S42" s="106" t="e">
        <f>+IF(AND('Mapa de Riesgos'!#REF!="Muy Baja",'Mapa de Riesgos'!#REF!="Menor"),CONCATENATE("R",'Mapa de Riesgos'!$A$213),"")</f>
        <v>#REF!</v>
      </c>
      <c r="T42" s="118" t="e">
        <f>+IF(AND('Mapa de Riesgos'!#REF!="Muy Baja",'Mapa de Riesgos'!#REF!="Moderado"),CONCATENATE("R",'Mapa de Riesgos'!$A$31),"")</f>
        <v>#REF!</v>
      </c>
      <c r="U42" s="105" t="e">
        <f>+IF(AND('Mapa de Riesgos'!#REF!="Muy Baja",'Mapa de Riesgos'!#REF!="Moderado"),CONCATENATE("R",'Mapa de Riesgos'!$A$75),"")</f>
        <v>#REF!</v>
      </c>
      <c r="V42" s="105" t="e">
        <f>+IF(AND('Mapa de Riesgos'!#REF!="Muy Baja",'Mapa de Riesgos'!#REF!="Moderado"),CONCATENATE("R",'Mapa de Riesgos'!$A$117),"")</f>
        <v>#REF!</v>
      </c>
      <c r="W42" s="105" t="e">
        <f>+IF(AND('Mapa de Riesgos'!#REF!="Muy Baja",'Mapa de Riesgos'!#REF!="Moderado"),CONCATENATE("R",'Mapa de Riesgos'!$A$165),"")</f>
        <v>#REF!</v>
      </c>
      <c r="X42" s="119" t="e">
        <f>+IF(AND('Mapa de Riesgos'!#REF!="Muy Baja",'Mapa de Riesgos'!#REF!="Moderado"),CONCATENATE("R",'Mapa de Riesgos'!$A$213),"")</f>
        <v>#REF!</v>
      </c>
      <c r="Y42" s="103" t="e">
        <f>+IF(AND('Mapa de Riesgos'!#REF!="Muy Baja",'Mapa de Riesgos'!#REF!="Mayor"),CONCATENATE("R",'Mapa de Riesgos'!$A$31),"")</f>
        <v>#REF!</v>
      </c>
      <c r="Z42" s="103" t="e">
        <f>+IF(AND('Mapa de Riesgos'!#REF!="Muy Baja",'Mapa de Riesgos'!#REF!="Mayor"),CONCATENATE("R",'Mapa de Riesgos'!$A$75),"")</f>
        <v>#REF!</v>
      </c>
      <c r="AA42" s="103" t="e">
        <f>+IF(AND('Mapa de Riesgos'!#REF!="Muy Baja",'Mapa de Riesgos'!#REF!="Mayor"),CONCATENATE("R",'Mapa de Riesgos'!$A$117),"")</f>
        <v>#REF!</v>
      </c>
      <c r="AB42" s="103" t="e">
        <f>+IF(AND('Mapa de Riesgos'!#REF!="Muy Baja",'Mapa de Riesgos'!#REF!="Mayor"),CONCATENATE("R",'Mapa de Riesgos'!$A$165),"")</f>
        <v>#REF!</v>
      </c>
      <c r="AC42" s="111" t="e">
        <f>+IF(AND('Mapa de Riesgos'!#REF!="Muy Baja",'Mapa de Riesgos'!#REF!="Mayor"),CONCATENATE("R",'Mapa de Riesgos'!$A$213),"")</f>
        <v>#REF!</v>
      </c>
      <c r="AD42" s="104" t="e">
        <f>+IF(AND('Mapa de Riesgos'!#REF!="Muy Baja",'Mapa de Riesgos'!#REF!="Catastrófico"),CONCATENATE("R",'Mapa de Riesgos'!$A$31),"")</f>
        <v>#REF!</v>
      </c>
      <c r="AE42" s="104" t="e">
        <f>+IF(AND('Mapa de Riesgos'!#REF!="Muy Baja",'Mapa de Riesgos'!#REF!="Catastrófico"),CONCATENATE("R",'Mapa de Riesgos'!$A$75),"")</f>
        <v>#REF!</v>
      </c>
      <c r="AF42" s="104" t="e">
        <f>+IF(AND('Mapa de Riesgos'!#REF!="Muy Baja",'Mapa de Riesgos'!#REF!="Catastrófico"),CONCATENATE("R",'Mapa de Riesgos'!$A$117),"")</f>
        <v>#REF!</v>
      </c>
      <c r="AG42" s="104" t="e">
        <f>+IF(AND('Mapa de Riesgos'!#REF!="Muy Baja",'Mapa de Riesgos'!#REF!="Catastrófico"),CONCATENATE("R",'Mapa de Riesgos'!$A$165),"")</f>
        <v>#REF!</v>
      </c>
      <c r="AH42" s="130" t="e">
        <f>+IF(AND('Mapa de Riesgos'!#REF!="Muy Baja",'Mapa de Riesgos'!#REF!="Catastrófico"),CONCATENATE("R",'Mapa de Riesgos'!$A$213),"")</f>
        <v>#REF!</v>
      </c>
      <c r="AI42" s="39"/>
      <c r="AJ42" s="39"/>
      <c r="AK42" s="39"/>
      <c r="AL42" s="39"/>
      <c r="AM42" s="39"/>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c r="BP42" s="39"/>
      <c r="BQ42" s="39"/>
      <c r="BR42" s="39"/>
      <c r="BS42" s="39"/>
      <c r="BT42" s="39"/>
      <c r="BU42" s="39"/>
      <c r="BV42" s="39"/>
      <c r="BW42" s="39"/>
    </row>
    <row r="43" spans="1:75" ht="18.75" x14ac:dyDescent="0.3">
      <c r="A43" s="39"/>
      <c r="B43" s="294"/>
      <c r="C43" s="294"/>
      <c r="D43" s="295"/>
      <c r="E43" s="298"/>
      <c r="F43" s="299"/>
      <c r="G43" s="299"/>
      <c r="H43" s="299"/>
      <c r="I43" s="299"/>
      <c r="J43" s="125" t="e">
        <f>+IF(AND('Mapa de Riesgos'!#REF!="Muy Baja",'Mapa de Riesgos'!#REF!="AAeve"),CONCATENATE("R",'Mapa de Riesgos'!$A$37),"")</f>
        <v>#REF!</v>
      </c>
      <c r="K43" s="106" t="e">
        <f>+IF(AND('Mapa de Riesgos'!#REF!="Muy Baja",'Mapa de Riesgos'!#REF!="AAeve"),CONCATENATE("R",'Mapa de Riesgos'!$A$81),"")</f>
        <v>#REF!</v>
      </c>
      <c r="L43" s="106" t="e">
        <f>+IF(AND('Mapa de Riesgos'!#REF!="Muy Baja",'Mapa de Riesgos'!#REF!="AAeve"),CONCATENATE("R",'Mapa de Riesgos'!$A$126),"")</f>
        <v>#REF!</v>
      </c>
      <c r="M43" s="106" t="e">
        <f>+IF(AND('Mapa de Riesgos'!#REF!="Muy Baja",'Mapa de Riesgos'!#REF!="AAeve"),CONCATENATE("R",'Mapa de Riesgos'!$A$171),"")</f>
        <v>#REF!</v>
      </c>
      <c r="N43" s="106" t="e">
        <f>+IF(AND('Mapa de Riesgos'!#REF!="Muy Baja",'Mapa de Riesgos'!#REF!="AAeve"),CONCATENATE("R",'Mapa de Riesgos'!$A$219),"")</f>
        <v>#REF!</v>
      </c>
      <c r="O43" s="125" t="e">
        <f>+IF(AND('Mapa de Riesgos'!#REF!="Muy Baja",'Mapa de Riesgos'!#REF!="Menor"),CONCATENATE("R",'Mapa de Riesgos'!$A$37),"")</f>
        <v>#REF!</v>
      </c>
      <c r="P43" s="106" t="e">
        <f>+IF(AND('Mapa de Riesgos'!#REF!="Muy Baja",'Mapa de Riesgos'!#REF!="Menor"),CONCATENATE("R",'Mapa de Riesgos'!$A$81),"")</f>
        <v>#REF!</v>
      </c>
      <c r="Q43" s="106" t="e">
        <f>+IF(AND('Mapa de Riesgos'!#REF!="Muy Baja",'Mapa de Riesgos'!#REF!="Menor"),CONCATENATE("R",'Mapa de Riesgos'!$A$126),"")</f>
        <v>#REF!</v>
      </c>
      <c r="R43" s="106" t="e">
        <f>+IF(AND('Mapa de Riesgos'!#REF!="Muy Baja",'Mapa de Riesgos'!#REF!="Menor"),CONCATENATE("R",'Mapa de Riesgos'!$A$171),"")</f>
        <v>#REF!</v>
      </c>
      <c r="S43" s="106" t="e">
        <f>+IF(AND('Mapa de Riesgos'!#REF!="Muy Baja",'Mapa de Riesgos'!#REF!="Menor"),CONCATENATE("R",'Mapa de Riesgos'!$A$219),"")</f>
        <v>#REF!</v>
      </c>
      <c r="T43" s="118" t="e">
        <f>+IF(AND('Mapa de Riesgos'!#REF!="Muy Baja",'Mapa de Riesgos'!#REF!="Moderado"),CONCATENATE("R",'Mapa de Riesgos'!$A$37),"")</f>
        <v>#REF!</v>
      </c>
      <c r="U43" s="105" t="e">
        <f>+IF(AND('Mapa de Riesgos'!#REF!="Muy Baja",'Mapa de Riesgos'!#REF!="Moderado"),CONCATENATE("R",'Mapa de Riesgos'!$A$81),"")</f>
        <v>#REF!</v>
      </c>
      <c r="V43" s="105" t="e">
        <f>+IF(AND('Mapa de Riesgos'!#REF!="Muy Baja",'Mapa de Riesgos'!#REF!="Moderado"),CONCATENATE("R",'Mapa de Riesgos'!$A$126),"")</f>
        <v>#REF!</v>
      </c>
      <c r="W43" s="105" t="e">
        <f>+IF(AND('Mapa de Riesgos'!#REF!="Muy Baja",'Mapa de Riesgos'!#REF!="Moderado"),CONCATENATE("R",'Mapa de Riesgos'!$A$171),"")</f>
        <v>#REF!</v>
      </c>
      <c r="X43" s="119" t="e">
        <f>+IF(AND('Mapa de Riesgos'!#REF!="Muy Baja",'Mapa de Riesgos'!#REF!="Moderado"),CONCATENATE("R",'Mapa de Riesgos'!$A$219),"")</f>
        <v>#REF!</v>
      </c>
      <c r="Y43" s="103" t="e">
        <f>+IF(AND('Mapa de Riesgos'!#REF!="Muy Baja",'Mapa de Riesgos'!#REF!="Mayor"),CONCATENATE("R",'Mapa de Riesgos'!$A$37),"")</f>
        <v>#REF!</v>
      </c>
      <c r="Z43" s="103" t="e">
        <f>+IF(AND('Mapa de Riesgos'!#REF!="Muy Baja",'Mapa de Riesgos'!#REF!="Mayor"),CONCATENATE("R",'Mapa de Riesgos'!$A$81),"")</f>
        <v>#REF!</v>
      </c>
      <c r="AA43" s="103" t="e">
        <f>+IF(AND('Mapa de Riesgos'!#REF!="Muy Baja",'Mapa de Riesgos'!#REF!="Mayor"),CONCATENATE("R",'Mapa de Riesgos'!$A$126),"")</f>
        <v>#REF!</v>
      </c>
      <c r="AB43" s="103" t="e">
        <f>+IF(AND('Mapa de Riesgos'!#REF!="Muy Baja",'Mapa de Riesgos'!#REF!="Mayor"),CONCATENATE("R",'Mapa de Riesgos'!$A$171),"")</f>
        <v>#REF!</v>
      </c>
      <c r="AC43" s="111" t="e">
        <f>+IF(AND('Mapa de Riesgos'!#REF!="Muy Baja",'Mapa de Riesgos'!#REF!="Mayor"),CONCATENATE("R",'Mapa de Riesgos'!$A$219),"")</f>
        <v>#REF!</v>
      </c>
      <c r="AD43" s="104" t="e">
        <f>+IF(AND('Mapa de Riesgos'!#REF!="Muy Baja",'Mapa de Riesgos'!#REF!="Catastrófico"),CONCATENATE("R",'Mapa de Riesgos'!$A$37),"")</f>
        <v>#REF!</v>
      </c>
      <c r="AE43" s="104" t="e">
        <f>+IF(AND('Mapa de Riesgos'!#REF!="Muy Baja",'Mapa de Riesgos'!#REF!="Catastrófico"),CONCATENATE("R",'Mapa de Riesgos'!$A$81),"")</f>
        <v>#REF!</v>
      </c>
      <c r="AF43" s="104" t="e">
        <f>+IF(AND('Mapa de Riesgos'!#REF!="Muy Baja",'Mapa de Riesgos'!#REF!="Catastrófico"),CONCATENATE("R",'Mapa de Riesgos'!$A$126),"")</f>
        <v>#REF!</v>
      </c>
      <c r="AG43" s="104" t="e">
        <f>+IF(AND('Mapa de Riesgos'!#REF!="Muy Baja",'Mapa de Riesgos'!#REF!="Catastrófico"),CONCATENATE("R",'Mapa de Riesgos'!$A$171),"")</f>
        <v>#REF!</v>
      </c>
      <c r="AH43" s="130" t="e">
        <f>+IF(AND('Mapa de Riesgos'!#REF!="Muy Baja",'Mapa de Riesgos'!#REF!="Catastrófico"),CONCATENATE("R",'Mapa de Riesgos'!$A$219),"")</f>
        <v>#REF!</v>
      </c>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c r="BM43" s="39"/>
      <c r="BN43" s="39"/>
      <c r="BO43" s="39"/>
      <c r="BP43" s="39"/>
      <c r="BQ43" s="39"/>
      <c r="BR43" s="39"/>
      <c r="BS43" s="39"/>
      <c r="BT43" s="39"/>
      <c r="BU43" s="39"/>
      <c r="BV43" s="39"/>
      <c r="BW43" s="39"/>
    </row>
    <row r="44" spans="1:75" ht="18.75" x14ac:dyDescent="0.3">
      <c r="A44" s="39"/>
      <c r="B44" s="294"/>
      <c r="C44" s="294"/>
      <c r="D44" s="295"/>
      <c r="E44" s="298"/>
      <c r="F44" s="299"/>
      <c r="G44" s="299"/>
      <c r="H44" s="299"/>
      <c r="I44" s="299"/>
      <c r="J44" s="125" t="e">
        <f>+IF(AND('Mapa de Riesgos'!#REF!="Muy Baja",'Mapa de Riesgos'!#REF!="AAeve"),CONCATENATE("R",'Mapa de Riesgos'!$A$43),"")</f>
        <v>#REF!</v>
      </c>
      <c r="K44" s="106" t="e">
        <f>+IF(AND('Mapa de Riesgos'!#REF!="Muy Baja",'Mapa de Riesgos'!#REF!="AAeve"),CONCATENATE("R",'Mapa de Riesgos'!$A$87),"")</f>
        <v>#REF!</v>
      </c>
      <c r="L44" s="106" t="e">
        <f>+IF(AND('Mapa de Riesgos'!#REF!="Muy Baja",'Mapa de Riesgos'!#REF!="AAeve"),CONCATENATE("R",'Mapa de Riesgos'!$A$129),"")</f>
        <v>#REF!</v>
      </c>
      <c r="M44" s="106" t="e">
        <f>+IF(AND('Mapa de Riesgos'!#REF!="Muy Baja",'Mapa de Riesgos'!#REF!="AAeve"),CONCATENATE("R",'Mapa de Riesgos'!$A$177),"")</f>
        <v>#REF!</v>
      </c>
      <c r="N44" s="106" t="e">
        <f>+IF(AND('Mapa de Riesgos'!#REF!="Muy Baja",'Mapa de Riesgos'!#REF!="AAeve"),CONCATENATE("R",'Mapa de Riesgos'!$A$225),"")</f>
        <v>#REF!</v>
      </c>
      <c r="O44" s="125" t="e">
        <f>+IF(AND('Mapa de Riesgos'!#REF!="Muy Baja",'Mapa de Riesgos'!#REF!="Menor"),CONCATENATE("R",'Mapa de Riesgos'!$A$43),"")</f>
        <v>#REF!</v>
      </c>
      <c r="P44" s="106" t="e">
        <f>+IF(AND('Mapa de Riesgos'!#REF!="Muy Baja",'Mapa de Riesgos'!#REF!="Menor"),CONCATENATE("R",'Mapa de Riesgos'!$A$87),"")</f>
        <v>#REF!</v>
      </c>
      <c r="Q44" s="106" t="e">
        <f>+IF(AND('Mapa de Riesgos'!#REF!="Muy Baja",'Mapa de Riesgos'!#REF!="Menor"),CONCATENATE("R",'Mapa de Riesgos'!$A$129),"")</f>
        <v>#REF!</v>
      </c>
      <c r="R44" s="106" t="e">
        <f>+IF(AND('Mapa de Riesgos'!#REF!="Muy Baja",'Mapa de Riesgos'!#REF!="Menor"),CONCATENATE("R",'Mapa de Riesgos'!$A$177),"")</f>
        <v>#REF!</v>
      </c>
      <c r="S44" s="106" t="e">
        <f>+IF(AND('Mapa de Riesgos'!#REF!="Muy Baja",'Mapa de Riesgos'!#REF!="Menor"),CONCATENATE("R",'Mapa de Riesgos'!$A$225),"")</f>
        <v>#REF!</v>
      </c>
      <c r="T44" s="118" t="e">
        <f>+IF(AND('Mapa de Riesgos'!#REF!="Muy Baja",'Mapa de Riesgos'!#REF!="Moderado"),CONCATENATE("R",'Mapa de Riesgos'!$A$43),"")</f>
        <v>#REF!</v>
      </c>
      <c r="U44" s="105" t="e">
        <f>+IF(AND('Mapa de Riesgos'!#REF!="Muy Baja",'Mapa de Riesgos'!#REF!="Moderado"),CONCATENATE("R",'Mapa de Riesgos'!$A$87),"")</f>
        <v>#REF!</v>
      </c>
      <c r="V44" s="105" t="e">
        <f>+IF(AND('Mapa de Riesgos'!#REF!="Muy Baja",'Mapa de Riesgos'!#REF!="Moderado"),CONCATENATE("R",'Mapa de Riesgos'!$A$129),"")</f>
        <v>#REF!</v>
      </c>
      <c r="W44" s="105" t="e">
        <f>+IF(AND('Mapa de Riesgos'!#REF!="Muy Baja",'Mapa de Riesgos'!#REF!="Moderado"),CONCATENATE("R",'Mapa de Riesgos'!$A$177),"")</f>
        <v>#REF!</v>
      </c>
      <c r="X44" s="119" t="e">
        <f>+IF(AND('Mapa de Riesgos'!#REF!="Muy Baja",'Mapa de Riesgos'!#REF!="Moderado"),CONCATENATE("R",'Mapa de Riesgos'!$A$225),"")</f>
        <v>#REF!</v>
      </c>
      <c r="Y44" s="103" t="e">
        <f>+IF(AND('Mapa de Riesgos'!#REF!="Muy Baja",'Mapa de Riesgos'!#REF!="Mayor"),CONCATENATE("R",'Mapa de Riesgos'!$A$43),"")</f>
        <v>#REF!</v>
      </c>
      <c r="Z44" s="103" t="e">
        <f>+IF(AND('Mapa de Riesgos'!#REF!="Muy Baja",'Mapa de Riesgos'!#REF!="Mayor"),CONCATENATE("R",'Mapa de Riesgos'!$A$87),"")</f>
        <v>#REF!</v>
      </c>
      <c r="AA44" s="103" t="e">
        <f>+IF(AND('Mapa de Riesgos'!#REF!="Muy Baja",'Mapa de Riesgos'!#REF!="Mayor"),CONCATENATE("R",'Mapa de Riesgos'!$A$129),"")</f>
        <v>#REF!</v>
      </c>
      <c r="AB44" s="103" t="e">
        <f>+IF(AND('Mapa de Riesgos'!#REF!="Muy Baja",'Mapa de Riesgos'!#REF!="Mayor"),CONCATENATE("R",'Mapa de Riesgos'!$A$177),"")</f>
        <v>#REF!</v>
      </c>
      <c r="AC44" s="111" t="e">
        <f>+IF(AND('Mapa de Riesgos'!#REF!="Muy Baja",'Mapa de Riesgos'!#REF!="Mayor"),CONCATENATE("R",'Mapa de Riesgos'!$A$225),"")</f>
        <v>#REF!</v>
      </c>
      <c r="AD44" s="104" t="e">
        <f>+IF(AND('Mapa de Riesgos'!#REF!="Muy Baja",'Mapa de Riesgos'!#REF!="Catastrófico"),CONCATENATE("R",'Mapa de Riesgos'!$A$43),"")</f>
        <v>#REF!</v>
      </c>
      <c r="AE44" s="104" t="e">
        <f>+IF(AND('Mapa de Riesgos'!#REF!="Muy Baja",'Mapa de Riesgos'!#REF!="Catastrófico"),CONCATENATE("R",'Mapa de Riesgos'!$A$87),"")</f>
        <v>#REF!</v>
      </c>
      <c r="AF44" s="104" t="e">
        <f>+IF(AND('Mapa de Riesgos'!#REF!="Muy Baja",'Mapa de Riesgos'!#REF!="Catastrófico"),CONCATENATE("R",'Mapa de Riesgos'!$A$129),"")</f>
        <v>#REF!</v>
      </c>
      <c r="AG44" s="104" t="e">
        <f>+IF(AND('Mapa de Riesgos'!#REF!="Muy Baja",'Mapa de Riesgos'!#REF!="Catastrófico"),CONCATENATE("R",'Mapa de Riesgos'!$A$177),"")</f>
        <v>#REF!</v>
      </c>
      <c r="AH44" s="130" t="e">
        <f>+IF(AND('Mapa de Riesgos'!#REF!="Muy Baja",'Mapa de Riesgos'!#REF!="Catastrófico"),CONCATENATE("R",'Mapa de Riesgos'!$A$225),"")</f>
        <v>#REF!</v>
      </c>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c r="BQ44" s="39"/>
      <c r="BR44" s="39"/>
      <c r="BS44" s="39"/>
      <c r="BT44" s="39"/>
      <c r="BU44" s="39"/>
      <c r="BV44" s="39"/>
      <c r="BW44" s="39"/>
    </row>
    <row r="45" spans="1:75" ht="19.5" thickBot="1" x14ac:dyDescent="0.35">
      <c r="A45" s="39"/>
      <c r="B45" s="294"/>
      <c r="C45" s="294"/>
      <c r="D45" s="295"/>
      <c r="E45" s="300"/>
      <c r="F45" s="301"/>
      <c r="G45" s="301"/>
      <c r="H45" s="301"/>
      <c r="I45" s="301"/>
      <c r="J45" s="126" t="e">
        <f>+IF(AND('Mapa de Riesgos'!#REF!="Muy Baja",'Mapa de Riesgos'!#REF!="AAeve"),CONCATENATE("R",'Mapa de Riesgos'!$A$49),"")</f>
        <v>#REF!</v>
      </c>
      <c r="K45" s="127" t="e">
        <f>+IF(AND('Mapa de Riesgos'!#REF!="Muy Baja",'Mapa de Riesgos'!#REF!="AAeve"),CONCATENATE("R",'Mapa de Riesgos'!#REF!),"")</f>
        <v>#REF!</v>
      </c>
      <c r="L45" s="127" t="e">
        <f>+IF(AND('Mapa de Riesgos'!#REF!="Muy Baja",'Mapa de Riesgos'!#REF!="AAeve"),CONCATENATE("R",'Mapa de Riesgos'!$A$135),"")</f>
        <v>#REF!</v>
      </c>
      <c r="M45" s="127" t="e">
        <f>+IF(AND('Mapa de Riesgos'!#REF!="Muy Baja",'Mapa de Riesgos'!#REF!="AAeve"),CONCATENATE("R",'Mapa de Riesgos'!$A$183),"")</f>
        <v>#REF!</v>
      </c>
      <c r="N45" s="127" t="e">
        <f>+IF(AND('Mapa de Riesgos'!#REF!="Muy Baja",'Mapa de Riesgos'!#REF!="AAeve"),CONCATENATE("R",'Mapa de Riesgos'!$A$231),"")</f>
        <v>#REF!</v>
      </c>
      <c r="O45" s="126" t="e">
        <f>+IF(AND('Mapa de Riesgos'!#REF!="Muy Baja",'Mapa de Riesgos'!#REF!="Menor"),CONCATENATE("R",'Mapa de Riesgos'!$A$49),"")</f>
        <v>#REF!</v>
      </c>
      <c r="P45" s="127" t="e">
        <f>+IF(AND('Mapa de Riesgos'!#REF!="Muy Baja",'Mapa de Riesgos'!#REF!="Menor"),CONCATENATE("R",'Mapa de Riesgos'!#REF!),"")</f>
        <v>#REF!</v>
      </c>
      <c r="Q45" s="127" t="e">
        <f>+IF(AND('Mapa de Riesgos'!#REF!="Muy Baja",'Mapa de Riesgos'!#REF!="Menor"),CONCATENATE("R",'Mapa de Riesgos'!$A$135),"")</f>
        <v>#REF!</v>
      </c>
      <c r="R45" s="127" t="e">
        <f>+IF(AND('Mapa de Riesgos'!#REF!="Muy Baja",'Mapa de Riesgos'!#REF!="Menor"),CONCATENATE("R",'Mapa de Riesgos'!$A$183),"")</f>
        <v>#REF!</v>
      </c>
      <c r="S45" s="127" t="e">
        <f>+IF(AND('Mapa de Riesgos'!#REF!="Muy Baja",'Mapa de Riesgos'!#REF!="Menor"),CONCATENATE("R",'Mapa de Riesgos'!$A$231),"")</f>
        <v>#REF!</v>
      </c>
      <c r="T45" s="120" t="e">
        <f>+IF(AND('Mapa de Riesgos'!#REF!="Muy Baja",'Mapa de Riesgos'!#REF!="Moderado"),CONCATENATE("R",'Mapa de Riesgos'!$A$49),"")</f>
        <v>#REF!</v>
      </c>
      <c r="U45" s="121" t="e">
        <f>+IF(AND('Mapa de Riesgos'!#REF!="Muy Baja",'Mapa de Riesgos'!#REF!="Moderado"),CONCATENATE("R",'Mapa de Riesgos'!#REF!),"")</f>
        <v>#REF!</v>
      </c>
      <c r="V45" s="121" t="e">
        <f>+IF(AND('Mapa de Riesgos'!#REF!="Muy Baja",'Mapa de Riesgos'!#REF!="Moderado"),CONCATENATE("R",'Mapa de Riesgos'!$A$135),"")</f>
        <v>#REF!</v>
      </c>
      <c r="W45" s="121" t="e">
        <f>+IF(AND('Mapa de Riesgos'!#REF!="Muy Baja",'Mapa de Riesgos'!#REF!="Moderado"),CONCATENATE("R",'Mapa de Riesgos'!$A$183),"")</f>
        <v>#REF!</v>
      </c>
      <c r="X45" s="122" t="e">
        <f>+IF(AND('Mapa de Riesgos'!#REF!="Muy Baja",'Mapa de Riesgos'!#REF!="Moderado"),CONCATENATE("R",'Mapa de Riesgos'!$A$231),"")</f>
        <v>#REF!</v>
      </c>
      <c r="Y45" s="113" t="e">
        <f>+IF(AND('Mapa de Riesgos'!#REF!="Muy Baja",'Mapa de Riesgos'!#REF!="Mayor"),CONCATENATE("R",'Mapa de Riesgos'!$A$49),"")</f>
        <v>#REF!</v>
      </c>
      <c r="Z45" s="113" t="e">
        <f>+IF(AND('Mapa de Riesgos'!#REF!="Muy Baja",'Mapa de Riesgos'!#REF!="Mayor"),CONCATENATE("R",'Mapa de Riesgos'!#REF!),"")</f>
        <v>#REF!</v>
      </c>
      <c r="AA45" s="113" t="e">
        <f>+IF(AND('Mapa de Riesgos'!#REF!="Muy Baja",'Mapa de Riesgos'!#REF!="Mayor"),CONCATENATE("R",'Mapa de Riesgos'!$A$135),"")</f>
        <v>#REF!</v>
      </c>
      <c r="AB45" s="113" t="e">
        <f>+IF(AND('Mapa de Riesgos'!#REF!="Muy Baja",'Mapa de Riesgos'!#REF!="Mayor"),CONCATENATE("R",'Mapa de Riesgos'!$A$183),"")</f>
        <v>#REF!</v>
      </c>
      <c r="AC45" s="114" t="e">
        <f>+IF(AND('Mapa de Riesgos'!#REF!="Muy Baja",'Mapa de Riesgos'!#REF!="Mayor"),CONCATENATE("R",'Mapa de Riesgos'!$A$231),"")</f>
        <v>#REF!</v>
      </c>
      <c r="AD45" s="131" t="e">
        <f>+IF(AND('Mapa de Riesgos'!#REF!="Muy Baja",'Mapa de Riesgos'!#REF!="Catastrófico"),CONCATENATE("R",'Mapa de Riesgos'!$A$49),"")</f>
        <v>#REF!</v>
      </c>
      <c r="AE45" s="131" t="e">
        <f>+IF(AND('Mapa de Riesgos'!#REF!="Muy Baja",'Mapa de Riesgos'!#REF!="Catastrófico"),CONCATENATE("R",'Mapa de Riesgos'!#REF!),"")</f>
        <v>#REF!</v>
      </c>
      <c r="AF45" s="131" t="e">
        <f>+IF(AND('Mapa de Riesgos'!#REF!="Muy Baja",'Mapa de Riesgos'!#REF!="Catastrófico"),CONCATENATE("R",'Mapa de Riesgos'!$A$135),"")</f>
        <v>#REF!</v>
      </c>
      <c r="AG45" s="131" t="e">
        <f>+IF(AND('Mapa de Riesgos'!#REF!="Muy Baja",'Mapa de Riesgos'!#REF!="Catastrófico"),CONCATENATE("R",'Mapa de Riesgos'!$A$183),"")</f>
        <v>#REF!</v>
      </c>
      <c r="AH45" s="132" t="e">
        <f>+IF(AND('Mapa de Riesgos'!#REF!="Muy Baja",'Mapa de Riesgos'!#REF!="Catastrófico"),CONCATENATE("R",'Mapa de Riesgos'!$A$231),"")</f>
        <v>#REF!</v>
      </c>
      <c r="AI45" s="39"/>
      <c r="AJ45" s="39"/>
      <c r="AK45" s="39"/>
      <c r="AL45" s="39"/>
      <c r="AM45" s="39"/>
      <c r="AN45" s="39"/>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c r="BP45" s="39"/>
      <c r="BQ45" s="39"/>
      <c r="BR45" s="39"/>
      <c r="BS45" s="39"/>
      <c r="BT45" s="39"/>
      <c r="BU45" s="39"/>
      <c r="BV45" s="39"/>
      <c r="BW45" s="39"/>
    </row>
    <row r="46" spans="1:75" ht="153" customHeight="1" thickBot="1" x14ac:dyDescent="0.3">
      <c r="A46" s="39"/>
      <c r="B46" s="39"/>
      <c r="C46" s="39"/>
      <c r="D46" s="39"/>
      <c r="E46" s="39"/>
      <c r="F46" s="39"/>
      <c r="G46" s="39"/>
      <c r="H46" s="39"/>
      <c r="I46" s="39"/>
      <c r="J46" s="289" t="s">
        <v>85</v>
      </c>
      <c r="K46" s="290"/>
      <c r="L46" s="290"/>
      <c r="M46" s="290"/>
      <c r="N46" s="291"/>
      <c r="O46" s="289" t="s">
        <v>86</v>
      </c>
      <c r="P46" s="290"/>
      <c r="Q46" s="290"/>
      <c r="R46" s="290"/>
      <c r="S46" s="291"/>
      <c r="T46" s="289" t="s">
        <v>87</v>
      </c>
      <c r="U46" s="290"/>
      <c r="V46" s="290"/>
      <c r="W46" s="290"/>
      <c r="X46" s="291"/>
      <c r="Y46" s="289" t="s">
        <v>88</v>
      </c>
      <c r="Z46" s="290"/>
      <c r="AA46" s="290"/>
      <c r="AB46" s="290"/>
      <c r="AC46" s="291"/>
      <c r="AD46" s="289" t="s">
        <v>89</v>
      </c>
      <c r="AE46" s="290"/>
      <c r="AF46" s="290"/>
      <c r="AG46" s="290"/>
      <c r="AH46" s="291"/>
      <c r="AI46" s="39"/>
      <c r="AJ46" s="39"/>
      <c r="AK46" s="39"/>
      <c r="AL46" s="39"/>
      <c r="AM46" s="39"/>
      <c r="AN46" s="39"/>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c r="BP46" s="39"/>
      <c r="BQ46" s="39"/>
      <c r="BR46" s="39"/>
      <c r="BS46" s="39"/>
      <c r="BT46" s="39"/>
      <c r="BU46" s="39"/>
      <c r="BV46" s="39"/>
      <c r="BW46" s="39"/>
    </row>
    <row r="47" spans="1:75" x14ac:dyDescent="0.25">
      <c r="A47" s="39"/>
      <c r="B47" s="39"/>
      <c r="C47" s="39"/>
      <c r="D47" s="39"/>
      <c r="E47" s="39"/>
      <c r="F47" s="39"/>
      <c r="G47" s="39"/>
      <c r="H47" s="39"/>
      <c r="I47" s="39"/>
      <c r="J47" s="39"/>
      <c r="K47" s="39"/>
      <c r="L47" s="39"/>
      <c r="M47" s="39"/>
      <c r="N47" s="39"/>
      <c r="O47" s="39"/>
      <c r="P47" s="39"/>
      <c r="Q47" s="39"/>
      <c r="R47" s="39"/>
      <c r="S47" s="39"/>
      <c r="T47" s="39"/>
      <c r="U47" s="39"/>
      <c r="V47" s="39"/>
      <c r="W47" s="39"/>
      <c r="X47" s="39"/>
      <c r="Y47" s="39"/>
      <c r="Z47" s="39"/>
      <c r="AA47" s="39"/>
      <c r="AB47" s="39"/>
      <c r="AC47" s="39"/>
      <c r="AD47" s="39"/>
      <c r="AE47" s="39"/>
      <c r="AF47" s="39"/>
      <c r="AG47" s="39"/>
      <c r="AH47" s="39"/>
      <c r="AI47" s="39"/>
      <c r="AJ47" s="39"/>
      <c r="AK47" s="39"/>
      <c r="AL47" s="39"/>
      <c r="AM47" s="39"/>
      <c r="AN47" s="39"/>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c r="BP47" s="39"/>
      <c r="BQ47" s="39"/>
      <c r="BR47" s="39"/>
      <c r="BS47" s="39"/>
      <c r="BT47" s="39"/>
      <c r="BU47" s="39"/>
      <c r="BV47" s="39"/>
      <c r="BW47" s="39"/>
    </row>
    <row r="48" spans="1:75" x14ac:dyDescent="0.25">
      <c r="A48" s="39"/>
      <c r="B48" s="39"/>
      <c r="C48" s="39"/>
      <c r="D48" s="39"/>
      <c r="E48" s="39"/>
      <c r="F48" s="39"/>
      <c r="G48" s="39"/>
      <c r="H48" s="39"/>
      <c r="I48" s="39"/>
      <c r="J48" s="39"/>
      <c r="K48" s="39"/>
      <c r="L48" s="39"/>
      <c r="M48" s="39"/>
      <c r="N48" s="39"/>
      <c r="O48" s="39"/>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c r="BT48" s="39"/>
      <c r="BU48" s="39"/>
      <c r="BV48" s="39"/>
      <c r="BW48" s="39"/>
    </row>
    <row r="49" spans="1:75" x14ac:dyDescent="0.25">
      <c r="A49" s="39"/>
      <c r="B49" s="39"/>
      <c r="C49" s="39"/>
      <c r="D49" s="39"/>
      <c r="E49" s="39"/>
      <c r="F49" s="39"/>
      <c r="G49" s="39"/>
      <c r="H49" s="39"/>
      <c r="I49" s="39"/>
      <c r="J49" s="39"/>
      <c r="K49" s="39"/>
      <c r="L49" s="39"/>
      <c r="M49" s="39"/>
      <c r="N49" s="39"/>
      <c r="O49" s="39"/>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39"/>
      <c r="BS49" s="39"/>
      <c r="BT49" s="39"/>
      <c r="BU49" s="39"/>
      <c r="BV49" s="39"/>
      <c r="BW49" s="39"/>
    </row>
    <row r="50" spans="1:75" x14ac:dyDescent="0.25">
      <c r="A50" s="39"/>
      <c r="B50" s="39"/>
      <c r="C50" s="39"/>
      <c r="D50" s="39"/>
      <c r="E50" s="39"/>
      <c r="F50" s="39"/>
      <c r="G50" s="39"/>
      <c r="H50" s="39"/>
      <c r="I50" s="39"/>
      <c r="J50" s="39"/>
      <c r="K50" s="39"/>
      <c r="L50" s="39"/>
      <c r="M50" s="39"/>
      <c r="N50" s="39"/>
      <c r="O50" s="39"/>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c r="BP50" s="39"/>
      <c r="BQ50" s="39"/>
      <c r="BR50" s="39"/>
      <c r="BS50" s="39"/>
      <c r="BT50" s="39"/>
      <c r="BU50" s="39"/>
      <c r="BV50" s="39"/>
      <c r="BW50" s="39"/>
    </row>
    <row r="51" spans="1:75" x14ac:dyDescent="0.25">
      <c r="A51" s="39"/>
      <c r="B51" s="39"/>
      <c r="C51" s="39"/>
      <c r="D51" s="39"/>
      <c r="E51" s="39"/>
      <c r="F51" s="39"/>
      <c r="G51" s="39"/>
      <c r="H51" s="39"/>
      <c r="I51" s="39"/>
      <c r="J51" s="39"/>
      <c r="K51" s="39"/>
      <c r="L51" s="39"/>
      <c r="M51" s="39"/>
      <c r="N51" s="39"/>
      <c r="O51" s="39"/>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39"/>
      <c r="BG51" s="39"/>
      <c r="BH51" s="39"/>
      <c r="BI51" s="39"/>
      <c r="BJ51" s="39"/>
      <c r="BK51" s="39"/>
      <c r="BL51" s="39"/>
      <c r="BM51" s="39"/>
      <c r="BN51" s="39"/>
      <c r="BO51" s="39"/>
      <c r="BP51" s="39"/>
      <c r="BQ51" s="39"/>
      <c r="BR51" s="39"/>
      <c r="BS51" s="39"/>
      <c r="BT51" s="39"/>
      <c r="BU51" s="39"/>
      <c r="BV51" s="39"/>
      <c r="BW51" s="39"/>
    </row>
    <row r="52" spans="1:75" x14ac:dyDescent="0.25">
      <c r="A52" s="39"/>
      <c r="B52" s="39"/>
      <c r="C52" s="39"/>
      <c r="D52" s="39"/>
      <c r="E52" s="39"/>
      <c r="F52" s="39"/>
      <c r="G52" s="39"/>
      <c r="H52" s="39"/>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c r="BP52" s="39"/>
      <c r="BQ52" s="39"/>
      <c r="BR52" s="39"/>
      <c r="BS52" s="39"/>
      <c r="BT52" s="39"/>
      <c r="BU52" s="39"/>
      <c r="BV52" s="39"/>
      <c r="BW52" s="39"/>
    </row>
    <row r="53" spans="1:75" x14ac:dyDescent="0.25">
      <c r="A53" s="39"/>
      <c r="B53" s="39"/>
      <c r="C53" s="39"/>
      <c r="D53" s="39"/>
      <c r="E53" s="39"/>
      <c r="F53" s="39"/>
      <c r="G53" s="39"/>
      <c r="H53" s="39"/>
      <c r="I53" s="39"/>
      <c r="J53" s="39"/>
      <c r="K53" s="39"/>
      <c r="L53" s="39"/>
      <c r="M53" s="39"/>
      <c r="N53" s="39"/>
      <c r="O53" s="39"/>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c r="BT53" s="39"/>
      <c r="BU53" s="39"/>
      <c r="BV53" s="39"/>
      <c r="BW53" s="39"/>
    </row>
    <row r="54" spans="1:75" x14ac:dyDescent="0.25">
      <c r="A54" s="39"/>
      <c r="B54" s="39"/>
      <c r="C54" s="39"/>
      <c r="D54" s="39"/>
      <c r="E54" s="39"/>
      <c r="F54" s="39"/>
      <c r="G54" s="39"/>
      <c r="H54" s="39"/>
      <c r="I54" s="39"/>
      <c r="J54" s="39"/>
      <c r="K54" s="39"/>
      <c r="L54" s="39"/>
      <c r="M54" s="39"/>
      <c r="N54" s="39"/>
      <c r="O54" s="39"/>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39"/>
    </row>
    <row r="55" spans="1:75" x14ac:dyDescent="0.25">
      <c r="A55" s="39"/>
      <c r="B55" s="39"/>
      <c r="C55" s="39"/>
      <c r="D55" s="39"/>
      <c r="E55" s="39"/>
      <c r="F55" s="39"/>
      <c r="G55" s="39"/>
      <c r="H55" s="39"/>
      <c r="I55" s="39"/>
      <c r="J55" s="39"/>
      <c r="K55" s="39"/>
      <c r="L55" s="39"/>
      <c r="M55" s="39"/>
      <c r="N55" s="39"/>
      <c r="O55" s="39"/>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39"/>
      <c r="BS55" s="39"/>
      <c r="BT55" s="39"/>
      <c r="BU55" s="39"/>
      <c r="BV55" s="39"/>
      <c r="BW55" s="39"/>
    </row>
    <row r="56" spans="1:75" x14ac:dyDescent="0.25">
      <c r="A56" s="39"/>
      <c r="B56" s="39"/>
      <c r="C56" s="39"/>
      <c r="D56" s="39"/>
      <c r="E56" s="39"/>
      <c r="F56" s="39"/>
      <c r="G56" s="39"/>
      <c r="H56" s="39"/>
      <c r="I56" s="39"/>
      <c r="J56" s="39"/>
      <c r="K56" s="39"/>
      <c r="L56" s="39"/>
      <c r="M56" s="39"/>
      <c r="N56" s="39"/>
      <c r="O56" s="39"/>
      <c r="P56" s="39"/>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c r="BP56" s="39"/>
      <c r="BQ56" s="39"/>
      <c r="BR56" s="39"/>
      <c r="BS56" s="39"/>
      <c r="BT56" s="39"/>
      <c r="BU56" s="39"/>
      <c r="BV56" s="39"/>
      <c r="BW56" s="39"/>
    </row>
    <row r="57" spans="1:75" x14ac:dyDescent="0.25">
      <c r="A57" s="39"/>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c r="BT57" s="39"/>
      <c r="BU57" s="39"/>
      <c r="BV57" s="39"/>
      <c r="BW57" s="39"/>
    </row>
    <row r="58" spans="1:75" x14ac:dyDescent="0.25">
      <c r="A58" s="39"/>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c r="BT58" s="39"/>
      <c r="BU58" s="39"/>
      <c r="BV58" s="39"/>
      <c r="BW58" s="39"/>
    </row>
    <row r="59" spans="1:75" x14ac:dyDescent="0.25">
      <c r="A59" s="39"/>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c r="BQ59" s="39"/>
      <c r="BR59" s="39"/>
      <c r="BS59" s="39"/>
      <c r="BT59" s="39"/>
      <c r="BU59" s="39"/>
      <c r="BV59" s="39"/>
      <c r="BW59" s="39"/>
    </row>
    <row r="60" spans="1:75" x14ac:dyDescent="0.25">
      <c r="A60" s="39"/>
      <c r="B60" s="39"/>
      <c r="C60" s="39"/>
      <c r="D60" s="39"/>
      <c r="E60" s="39"/>
      <c r="F60" s="39"/>
      <c r="G60" s="39"/>
      <c r="H60" s="39"/>
      <c r="I60" s="39"/>
      <c r="J60" s="39"/>
      <c r="K60" s="39"/>
      <c r="L60" s="39"/>
      <c r="M60" s="39"/>
      <c r="N60" s="39"/>
      <c r="O60" s="39"/>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39"/>
      <c r="BS60" s="39"/>
      <c r="BT60" s="39"/>
      <c r="BU60" s="39"/>
      <c r="BV60" s="39"/>
      <c r="BW60" s="39"/>
    </row>
    <row r="61" spans="1:75" x14ac:dyDescent="0.25">
      <c r="A61" s="39"/>
      <c r="B61" s="39"/>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row>
    <row r="62" spans="1:75" x14ac:dyDescent="0.25">
      <c r="A62" s="39"/>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c r="BQ62" s="39"/>
      <c r="BR62" s="39"/>
      <c r="BS62" s="39"/>
      <c r="BT62" s="39"/>
      <c r="BU62" s="39"/>
      <c r="BV62" s="39"/>
      <c r="BW62" s="39"/>
    </row>
    <row r="63" spans="1:75" x14ac:dyDescent="0.25">
      <c r="A63" s="39"/>
      <c r="B63" s="39"/>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c r="BP63" s="39"/>
      <c r="BQ63" s="39"/>
      <c r="BR63" s="39"/>
      <c r="BS63" s="39"/>
      <c r="BT63" s="39"/>
      <c r="BU63" s="39"/>
      <c r="BV63" s="39"/>
      <c r="BW63" s="39"/>
    </row>
    <row r="64" spans="1:75" x14ac:dyDescent="0.25">
      <c r="A64" s="39"/>
      <c r="B64" s="39"/>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c r="BQ64" s="39"/>
      <c r="BR64" s="39"/>
      <c r="BS64" s="39"/>
      <c r="BT64" s="39"/>
      <c r="BU64" s="39"/>
      <c r="BV64" s="39"/>
      <c r="BW64" s="39"/>
    </row>
    <row r="65" spans="1:75" x14ac:dyDescent="0.25">
      <c r="A65" s="39"/>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c r="BT65" s="39"/>
      <c r="BU65" s="39"/>
      <c r="BV65" s="39"/>
      <c r="BW65" s="39"/>
    </row>
    <row r="66" spans="1:75" x14ac:dyDescent="0.25">
      <c r="A66" s="39"/>
      <c r="B66" s="39"/>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c r="BP66" s="39"/>
      <c r="BQ66" s="39"/>
      <c r="BR66" s="39"/>
      <c r="BS66" s="39"/>
      <c r="BT66" s="39"/>
      <c r="BU66" s="39"/>
      <c r="BV66" s="39"/>
      <c r="BW66" s="39"/>
    </row>
    <row r="67" spans="1:75" x14ac:dyDescent="0.25">
      <c r="A67" s="39"/>
      <c r="B67" s="39"/>
      <c r="C67" s="39"/>
      <c r="D67" s="39"/>
      <c r="E67" s="39"/>
      <c r="F67" s="39"/>
      <c r="G67" s="39"/>
      <c r="H67" s="39"/>
      <c r="I67" s="39"/>
      <c r="J67" s="39"/>
      <c r="K67" s="39"/>
      <c r="L67" s="39"/>
      <c r="M67" s="39"/>
      <c r="N67" s="39"/>
      <c r="O67" s="39"/>
      <c r="P67" s="39"/>
      <c r="Q67" s="39"/>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row>
    <row r="68" spans="1:75" x14ac:dyDescent="0.25">
      <c r="A68" s="39"/>
      <c r="B68" s="39"/>
      <c r="C68" s="39"/>
      <c r="D68" s="39"/>
      <c r="E68" s="39"/>
      <c r="F68" s="39"/>
      <c r="G68" s="39"/>
      <c r="H68" s="39"/>
      <c r="I68" s="39"/>
      <c r="J68" s="39"/>
      <c r="K68" s="39"/>
      <c r="L68" s="39"/>
      <c r="M68" s="39"/>
      <c r="N68" s="39"/>
      <c r="O68" s="39"/>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c r="AY68" s="39"/>
      <c r="AZ68" s="39"/>
      <c r="BA68" s="39"/>
      <c r="BB68" s="39"/>
      <c r="BC68" s="39"/>
      <c r="BD68" s="39"/>
      <c r="BE68" s="39"/>
      <c r="BF68" s="39"/>
    </row>
    <row r="69" spans="1:75" x14ac:dyDescent="0.25">
      <c r="A69" s="39"/>
      <c r="B69" s="39"/>
      <c r="C69" s="39"/>
      <c r="D69" s="39"/>
      <c r="E69" s="39"/>
      <c r="F69" s="39"/>
      <c r="G69" s="39"/>
      <c r="H69" s="39"/>
      <c r="I69" s="39"/>
      <c r="J69" s="39"/>
      <c r="K69" s="39"/>
      <c r="L69" s="39"/>
      <c r="M69" s="39"/>
      <c r="N69" s="39"/>
      <c r="O69" s="39"/>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c r="AZ69" s="39"/>
      <c r="BA69" s="39"/>
      <c r="BB69" s="39"/>
      <c r="BC69" s="39"/>
      <c r="BD69" s="39"/>
      <c r="BE69" s="39"/>
      <c r="BF69" s="39"/>
    </row>
    <row r="70" spans="1:75" x14ac:dyDescent="0.25">
      <c r="A70" s="3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c r="AY70" s="39"/>
      <c r="AZ70" s="39"/>
      <c r="BA70" s="39"/>
      <c r="BB70" s="39"/>
      <c r="BC70" s="39"/>
      <c r="BD70" s="39"/>
      <c r="BE70" s="39"/>
      <c r="BF70" s="39"/>
    </row>
    <row r="71" spans="1:75" x14ac:dyDescent="0.25">
      <c r="A71" s="3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c r="AY71" s="39"/>
      <c r="AZ71" s="39"/>
      <c r="BA71" s="39"/>
      <c r="BB71" s="39"/>
      <c r="BC71" s="39"/>
      <c r="BD71" s="39"/>
      <c r="BE71" s="39"/>
      <c r="BF71" s="39"/>
    </row>
    <row r="72" spans="1:75" x14ac:dyDescent="0.25">
      <c r="A72" s="3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39"/>
      <c r="AI72" s="39"/>
      <c r="AJ72" s="39"/>
      <c r="AK72" s="39"/>
      <c r="AL72" s="39"/>
      <c r="AM72" s="39"/>
      <c r="AN72" s="39"/>
      <c r="AO72" s="39"/>
      <c r="AP72" s="39"/>
      <c r="AQ72" s="39"/>
      <c r="AR72" s="39"/>
      <c r="AS72" s="39"/>
      <c r="AT72" s="39"/>
      <c r="AU72" s="39"/>
      <c r="AV72" s="39"/>
      <c r="AW72" s="39"/>
      <c r="AX72" s="39"/>
      <c r="AY72" s="39"/>
      <c r="AZ72" s="39"/>
      <c r="BA72" s="39"/>
      <c r="BB72" s="39"/>
      <c r="BC72" s="39"/>
      <c r="BD72" s="39"/>
      <c r="BE72" s="39"/>
      <c r="BF72" s="39"/>
    </row>
    <row r="73" spans="1:75" x14ac:dyDescent="0.25">
      <c r="A73" s="3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row>
    <row r="74" spans="1:75" x14ac:dyDescent="0.25">
      <c r="A74" s="3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39"/>
      <c r="AI74" s="39"/>
      <c r="AJ74" s="39"/>
      <c r="AK74" s="39"/>
      <c r="AL74" s="39"/>
      <c r="AM74" s="39"/>
      <c r="AN74" s="39"/>
      <c r="AO74" s="39"/>
      <c r="AP74" s="39"/>
      <c r="AQ74" s="39"/>
      <c r="AR74" s="39"/>
      <c r="AS74" s="39"/>
      <c r="AT74" s="39"/>
      <c r="AU74" s="39"/>
      <c r="AV74" s="39"/>
      <c r="AW74" s="39"/>
      <c r="AX74" s="39"/>
      <c r="AY74" s="39"/>
      <c r="AZ74" s="39"/>
      <c r="BA74" s="39"/>
      <c r="BB74" s="39"/>
      <c r="BC74" s="39"/>
      <c r="BD74" s="39"/>
      <c r="BE74" s="39"/>
      <c r="BF74" s="39"/>
    </row>
    <row r="75" spans="1:75" x14ac:dyDescent="0.25">
      <c r="A75" s="3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39"/>
      <c r="AI75" s="39"/>
      <c r="AJ75" s="39"/>
      <c r="AK75" s="39"/>
      <c r="AL75" s="39"/>
      <c r="AM75" s="39"/>
      <c r="AN75" s="39"/>
      <c r="AO75" s="39"/>
      <c r="AP75" s="39"/>
      <c r="AQ75" s="39"/>
      <c r="AR75" s="39"/>
      <c r="AS75" s="39"/>
      <c r="AT75" s="39"/>
      <c r="AU75" s="39"/>
      <c r="AV75" s="39"/>
      <c r="AW75" s="39"/>
      <c r="AX75" s="39"/>
      <c r="AY75" s="39"/>
      <c r="AZ75" s="39"/>
      <c r="BA75" s="39"/>
      <c r="BB75" s="39"/>
      <c r="BC75" s="39"/>
      <c r="BD75" s="39"/>
      <c r="BE75" s="39"/>
      <c r="BF75" s="39"/>
    </row>
    <row r="76" spans="1:75" x14ac:dyDescent="0.25">
      <c r="A76" s="3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39"/>
      <c r="AI76" s="39"/>
      <c r="AJ76" s="39"/>
      <c r="AK76" s="39"/>
      <c r="AL76" s="39"/>
      <c r="AM76" s="39"/>
      <c r="AN76" s="39"/>
      <c r="AO76" s="39"/>
      <c r="AP76" s="39"/>
      <c r="AQ76" s="39"/>
      <c r="AR76" s="39"/>
      <c r="AS76" s="39"/>
      <c r="AT76" s="39"/>
      <c r="AU76" s="39"/>
      <c r="AV76" s="39"/>
      <c r="AW76" s="39"/>
      <c r="AX76" s="39"/>
      <c r="AY76" s="39"/>
      <c r="AZ76" s="39"/>
      <c r="BA76" s="39"/>
      <c r="BB76" s="39"/>
      <c r="BC76" s="39"/>
      <c r="BD76" s="39"/>
      <c r="BE76" s="39"/>
      <c r="BF76" s="39"/>
    </row>
    <row r="77" spans="1:75" x14ac:dyDescent="0.25">
      <c r="A77" s="39"/>
      <c r="B77" s="39"/>
      <c r="C77" s="39"/>
      <c r="D77" s="39"/>
      <c r="E77" s="39"/>
      <c r="F77" s="39"/>
      <c r="G77" s="39"/>
      <c r="H77" s="39"/>
      <c r="I77" s="39"/>
      <c r="J77" s="39"/>
      <c r="K77" s="39"/>
      <c r="L77" s="39"/>
      <c r="M77" s="39"/>
      <c r="N77" s="39"/>
      <c r="O77" s="39"/>
      <c r="P77" s="39"/>
      <c r="Q77" s="39"/>
      <c r="R77" s="39"/>
      <c r="S77" s="39"/>
      <c r="T77" s="39"/>
      <c r="U77" s="39"/>
      <c r="V77" s="39"/>
      <c r="W77" s="39"/>
      <c r="X77" s="39"/>
      <c r="Y77" s="39"/>
      <c r="Z77" s="39"/>
      <c r="AA77" s="39"/>
      <c r="AB77" s="39"/>
      <c r="AC77" s="39"/>
      <c r="AD77" s="39"/>
      <c r="AE77" s="39"/>
      <c r="AF77" s="39"/>
      <c r="AG77" s="39"/>
      <c r="AH77" s="39"/>
      <c r="AI77" s="39"/>
      <c r="AJ77" s="39"/>
      <c r="AK77" s="39"/>
      <c r="AL77" s="39"/>
      <c r="AM77" s="39"/>
      <c r="AN77" s="39"/>
      <c r="AO77" s="39"/>
      <c r="AP77" s="39"/>
      <c r="AQ77" s="39"/>
      <c r="AR77" s="39"/>
      <c r="AS77" s="39"/>
      <c r="AT77" s="39"/>
      <c r="AU77" s="39"/>
      <c r="AV77" s="39"/>
      <c r="AW77" s="39"/>
      <c r="AX77" s="39"/>
      <c r="AY77" s="39"/>
      <c r="AZ77" s="39"/>
      <c r="BA77" s="39"/>
      <c r="BB77" s="39"/>
      <c r="BC77" s="39"/>
      <c r="BD77" s="39"/>
      <c r="BE77" s="39"/>
      <c r="BF77" s="39"/>
    </row>
    <row r="78" spans="1:75" x14ac:dyDescent="0.25">
      <c r="A78" s="39"/>
      <c r="B78" s="39"/>
      <c r="C78" s="39"/>
      <c r="D78" s="39"/>
      <c r="E78" s="39"/>
      <c r="F78" s="39"/>
      <c r="G78" s="39"/>
      <c r="H78" s="39"/>
      <c r="I78" s="39"/>
      <c r="J78" s="39"/>
      <c r="K78" s="39"/>
      <c r="L78" s="39"/>
      <c r="M78" s="39"/>
      <c r="N78" s="39"/>
      <c r="O78" s="39"/>
      <c r="P78" s="39"/>
      <c r="Q78" s="39"/>
      <c r="R78" s="39"/>
      <c r="S78" s="39"/>
      <c r="T78" s="39"/>
      <c r="U78" s="39"/>
      <c r="V78" s="39"/>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c r="AY78" s="39"/>
      <c r="AZ78" s="39"/>
      <c r="BA78" s="39"/>
      <c r="BB78" s="39"/>
      <c r="BC78" s="39"/>
      <c r="BD78" s="39"/>
      <c r="BE78" s="39"/>
      <c r="BF78" s="39"/>
    </row>
    <row r="79" spans="1:75" x14ac:dyDescent="0.25">
      <c r="A79" s="39"/>
      <c r="B79" s="39"/>
      <c r="C79" s="39"/>
      <c r="D79" s="39"/>
      <c r="E79" s="39"/>
      <c r="F79" s="39"/>
      <c r="G79" s="39"/>
      <c r="H79" s="39"/>
      <c r="I79" s="39"/>
      <c r="J79" s="39"/>
      <c r="K79" s="39"/>
      <c r="L79" s="39"/>
      <c r="M79" s="39"/>
      <c r="N79" s="39"/>
      <c r="O79" s="39"/>
      <c r="P79" s="39"/>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row>
    <row r="80" spans="1:75" x14ac:dyDescent="0.25">
      <c r="A80" s="39"/>
      <c r="B80" s="39"/>
      <c r="C80" s="39"/>
      <c r="D80" s="39"/>
      <c r="E80" s="39"/>
      <c r="F80" s="39"/>
      <c r="G80" s="39"/>
      <c r="H80" s="39"/>
      <c r="I80" s="39"/>
      <c r="J80" s="39"/>
      <c r="K80" s="39"/>
      <c r="L80" s="39"/>
      <c r="M80" s="39"/>
      <c r="N80" s="39"/>
      <c r="O80" s="39"/>
      <c r="P80" s="39"/>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row>
    <row r="81" spans="1:58" x14ac:dyDescent="0.25">
      <c r="A81" s="39"/>
      <c r="B81" s="39"/>
      <c r="C81" s="39"/>
      <c r="D81" s="39"/>
      <c r="E81" s="39"/>
      <c r="F81" s="39"/>
      <c r="G81" s="39"/>
      <c r="H81" s="39"/>
      <c r="I81" s="39"/>
      <c r="J81" s="39"/>
      <c r="K81" s="39"/>
      <c r="L81" s="39"/>
      <c r="M81" s="39"/>
      <c r="N81" s="39"/>
      <c r="O81" s="39"/>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row>
    <row r="82" spans="1:58" x14ac:dyDescent="0.25">
      <c r="A82" s="39"/>
      <c r="B82" s="39"/>
      <c r="C82" s="39"/>
      <c r="D82" s="39"/>
      <c r="E82" s="39"/>
      <c r="F82" s="39"/>
      <c r="G82" s="39"/>
      <c r="H82" s="39"/>
      <c r="I82" s="39"/>
      <c r="J82" s="39"/>
      <c r="K82" s="39"/>
      <c r="L82" s="39"/>
      <c r="M82" s="39"/>
      <c r="N82" s="39"/>
      <c r="O82" s="39"/>
      <c r="P82" s="39"/>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39"/>
    </row>
    <row r="83" spans="1:58" x14ac:dyDescent="0.25">
      <c r="A83" s="39"/>
      <c r="B83" s="39"/>
      <c r="C83" s="39"/>
      <c r="D83" s="39"/>
      <c r="E83" s="39"/>
      <c r="F83" s="39"/>
      <c r="G83" s="39"/>
      <c r="H83" s="39"/>
      <c r="I83" s="39"/>
      <c r="J83" s="39"/>
      <c r="K83" s="39"/>
      <c r="L83" s="39"/>
      <c r="M83" s="39"/>
      <c r="N83" s="39"/>
      <c r="O83" s="39"/>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row>
    <row r="84" spans="1:58" x14ac:dyDescent="0.25">
      <c r="A84" s="39"/>
      <c r="B84" s="39"/>
      <c r="C84" s="39"/>
      <c r="D84" s="39"/>
      <c r="E84" s="39"/>
      <c r="F84" s="39"/>
      <c r="G84" s="39"/>
      <c r="H84" s="39"/>
      <c r="I84" s="39"/>
      <c r="J84" s="39"/>
      <c r="K84" s="39"/>
      <c r="L84" s="39"/>
      <c r="M84" s="39"/>
      <c r="N84" s="39"/>
      <c r="O84" s="39"/>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row>
    <row r="85" spans="1:58" x14ac:dyDescent="0.25">
      <c r="A85" s="39"/>
      <c r="B85" s="39"/>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row>
    <row r="86" spans="1:58" x14ac:dyDescent="0.25">
      <c r="A86" s="39"/>
      <c r="B86" s="39"/>
      <c r="C86" s="39"/>
      <c r="D86" s="39"/>
      <c r="E86" s="39"/>
      <c r="F86" s="39"/>
      <c r="G86" s="39"/>
      <c r="H86" s="39"/>
      <c r="I86" s="39"/>
      <c r="J86" s="39"/>
      <c r="K86" s="39"/>
      <c r="L86" s="39"/>
      <c r="M86" s="39"/>
      <c r="N86" s="39"/>
      <c r="O86" s="39"/>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39"/>
    </row>
    <row r="87" spans="1:58" x14ac:dyDescent="0.25">
      <c r="A87" s="39"/>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39"/>
    </row>
    <row r="88" spans="1:58" x14ac:dyDescent="0.25">
      <c r="A88" s="39"/>
      <c r="B88" s="39"/>
      <c r="C88" s="39"/>
      <c r="D88" s="39"/>
      <c r="E88" s="39"/>
      <c r="F88" s="39"/>
      <c r="G88" s="39"/>
      <c r="H88" s="39"/>
      <c r="I88" s="39"/>
      <c r="J88" s="39"/>
      <c r="K88" s="39"/>
      <c r="L88" s="39"/>
      <c r="M88" s="39"/>
      <c r="N88" s="39"/>
      <c r="O88" s="39"/>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row>
    <row r="89" spans="1:58" x14ac:dyDescent="0.25">
      <c r="A89" s="39"/>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39"/>
    </row>
    <row r="90" spans="1:58" x14ac:dyDescent="0.25">
      <c r="A90" s="39"/>
      <c r="B90" s="39"/>
      <c r="C90" s="39"/>
      <c r="D90" s="39"/>
      <c r="E90" s="39"/>
      <c r="F90" s="39"/>
      <c r="G90" s="39"/>
      <c r="H90" s="39"/>
      <c r="I90" s="39"/>
      <c r="J90" s="39"/>
      <c r="K90" s="39"/>
      <c r="L90" s="39"/>
      <c r="M90" s="39"/>
      <c r="N90" s="39"/>
      <c r="O90" s="39"/>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row>
    <row r="91" spans="1:58" x14ac:dyDescent="0.25">
      <c r="A91" s="39"/>
      <c r="B91" s="39"/>
      <c r="C91" s="39"/>
      <c r="D91" s="39"/>
      <c r="E91" s="39"/>
      <c r="F91" s="39"/>
      <c r="G91" s="39"/>
      <c r="H91" s="39"/>
      <c r="I91" s="39"/>
      <c r="J91" s="39"/>
      <c r="K91" s="39"/>
      <c r="L91" s="39"/>
      <c r="M91" s="39"/>
      <c r="N91" s="39"/>
      <c r="O91" s="39"/>
      <c r="P91" s="39"/>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row>
    <row r="92" spans="1:58" x14ac:dyDescent="0.25">
      <c r="A92" s="39"/>
      <c r="B92" s="39"/>
      <c r="C92" s="39"/>
      <c r="D92" s="39"/>
      <c r="E92" s="39"/>
      <c r="F92" s="39"/>
      <c r="G92" s="39"/>
      <c r="H92" s="39"/>
      <c r="I92" s="39"/>
      <c r="J92" s="39"/>
      <c r="K92" s="39"/>
      <c r="L92" s="39"/>
      <c r="M92" s="39"/>
      <c r="N92" s="39"/>
      <c r="O92" s="39"/>
      <c r="P92" s="39"/>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c r="AY92" s="39"/>
      <c r="AZ92" s="39"/>
      <c r="BA92" s="39"/>
      <c r="BB92" s="39"/>
      <c r="BC92" s="39"/>
      <c r="BD92" s="39"/>
      <c r="BE92" s="39"/>
      <c r="BF92" s="39"/>
    </row>
    <row r="93" spans="1:58" x14ac:dyDescent="0.25">
      <c r="A93" s="39"/>
      <c r="B93" s="39"/>
      <c r="C93" s="39"/>
      <c r="D93" s="39"/>
      <c r="E93" s="39"/>
      <c r="F93" s="39"/>
      <c r="G93" s="39"/>
      <c r="H93" s="39"/>
      <c r="I93" s="39"/>
      <c r="J93" s="39"/>
      <c r="K93" s="39"/>
      <c r="L93" s="39"/>
      <c r="M93" s="39"/>
      <c r="N93" s="39"/>
      <c r="O93" s="39"/>
      <c r="P93" s="39"/>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row>
    <row r="94" spans="1:58" x14ac:dyDescent="0.25">
      <c r="A94" s="39"/>
      <c r="B94" s="39"/>
      <c r="C94" s="39"/>
      <c r="D94" s="39"/>
      <c r="E94" s="39"/>
      <c r="F94" s="39"/>
      <c r="G94" s="39"/>
      <c r="H94" s="39"/>
      <c r="I94" s="39"/>
      <c r="J94" s="39"/>
      <c r="K94" s="39"/>
      <c r="L94" s="39"/>
      <c r="M94" s="39"/>
      <c r="N94" s="39"/>
      <c r="O94" s="39"/>
      <c r="P94" s="39"/>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row>
    <row r="95" spans="1:58" x14ac:dyDescent="0.25">
      <c r="A95" s="39"/>
      <c r="B95" s="39"/>
      <c r="C95" s="39"/>
      <c r="D95" s="39"/>
      <c r="E95" s="39"/>
      <c r="F95" s="39"/>
      <c r="G95" s="39"/>
      <c r="H95" s="39"/>
      <c r="I95" s="39"/>
      <c r="J95" s="39"/>
      <c r="K95" s="39"/>
      <c r="L95" s="39"/>
      <c r="M95" s="39"/>
      <c r="N95" s="39"/>
      <c r="O95" s="39"/>
      <c r="P95" s="39"/>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c r="BA95" s="39"/>
      <c r="BB95" s="39"/>
      <c r="BC95" s="39"/>
      <c r="BD95" s="39"/>
      <c r="BE95" s="39"/>
      <c r="BF95" s="39"/>
    </row>
    <row r="96" spans="1:58" x14ac:dyDescent="0.25">
      <c r="A96" s="39"/>
      <c r="B96" s="39"/>
      <c r="C96" s="39"/>
      <c r="D96" s="39"/>
      <c r="E96" s="39"/>
      <c r="F96" s="39"/>
      <c r="G96" s="39"/>
      <c r="H96" s="39"/>
      <c r="I96" s="39"/>
      <c r="J96" s="39"/>
      <c r="K96" s="39"/>
      <c r="L96" s="39"/>
      <c r="M96" s="39"/>
      <c r="N96" s="39"/>
      <c r="O96" s="39"/>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39"/>
    </row>
    <row r="97" spans="1:58" x14ac:dyDescent="0.25">
      <c r="A97" s="39"/>
      <c r="B97" s="39"/>
      <c r="C97" s="39"/>
      <c r="D97" s="39"/>
      <c r="E97" s="39"/>
      <c r="F97" s="39"/>
      <c r="G97" s="39"/>
      <c r="H97" s="39"/>
      <c r="I97" s="39"/>
      <c r="J97" s="39"/>
      <c r="K97" s="39"/>
      <c r="L97" s="39"/>
      <c r="M97" s="39"/>
      <c r="N97" s="39"/>
      <c r="O97" s="39"/>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row>
    <row r="98" spans="1:58" x14ac:dyDescent="0.25">
      <c r="A98" s="39"/>
      <c r="B98" s="39"/>
      <c r="C98" s="39"/>
      <c r="D98" s="39"/>
      <c r="E98" s="39"/>
      <c r="F98" s="39"/>
      <c r="G98" s="39"/>
      <c r="H98" s="39"/>
      <c r="I98" s="39"/>
      <c r="J98" s="39"/>
      <c r="K98" s="39"/>
      <c r="L98" s="39"/>
      <c r="M98" s="39"/>
      <c r="N98" s="39"/>
      <c r="O98" s="39"/>
      <c r="P98" s="39"/>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c r="BA98" s="39"/>
      <c r="BB98" s="39"/>
      <c r="BC98" s="39"/>
      <c r="BD98" s="39"/>
      <c r="BE98" s="39"/>
      <c r="BF98" s="39"/>
    </row>
    <row r="99" spans="1:58" x14ac:dyDescent="0.25">
      <c r="A99" s="39"/>
      <c r="B99" s="39"/>
      <c r="C99" s="39"/>
      <c r="D99" s="39"/>
      <c r="E99" s="39"/>
      <c r="F99" s="39"/>
      <c r="G99" s="39"/>
      <c r="H99" s="39"/>
      <c r="I99" s="39"/>
      <c r="J99" s="39"/>
      <c r="K99" s="39"/>
      <c r="L99" s="39"/>
      <c r="M99" s="39"/>
      <c r="N99" s="39"/>
      <c r="O99" s="39"/>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row>
    <row r="100" spans="1:58" x14ac:dyDescent="0.25">
      <c r="A100" s="39"/>
      <c r="B100" s="39"/>
      <c r="C100" s="39"/>
      <c r="D100" s="39"/>
      <c r="E100" s="39"/>
      <c r="F100" s="39"/>
      <c r="G100" s="39"/>
      <c r="H100" s="39"/>
      <c r="I100" s="39"/>
      <c r="J100" s="39"/>
      <c r="K100" s="39"/>
      <c r="L100" s="39"/>
      <c r="M100" s="39"/>
      <c r="N100" s="39"/>
      <c r="O100" s="39"/>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row>
    <row r="101" spans="1:58" x14ac:dyDescent="0.25">
      <c r="A101" s="39"/>
      <c r="B101" s="39"/>
      <c r="C101" s="39"/>
      <c r="D101" s="39"/>
      <c r="E101" s="39"/>
      <c r="F101" s="39"/>
      <c r="G101" s="39"/>
      <c r="H101" s="39"/>
      <c r="I101" s="39"/>
      <c r="J101" s="39"/>
      <c r="K101" s="39"/>
      <c r="L101" s="39"/>
      <c r="M101" s="39"/>
      <c r="N101" s="39"/>
      <c r="O101" s="39"/>
      <c r="P101" s="39"/>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row>
    <row r="102" spans="1:58" x14ac:dyDescent="0.25">
      <c r="A102" s="39"/>
      <c r="B102" s="39"/>
      <c r="C102" s="39"/>
      <c r="D102" s="39"/>
      <c r="E102" s="39"/>
      <c r="F102" s="39"/>
      <c r="G102" s="39"/>
      <c r="H102" s="39"/>
      <c r="I102" s="39"/>
      <c r="J102" s="39"/>
      <c r="K102" s="39"/>
      <c r="L102" s="39"/>
      <c r="M102" s="39"/>
      <c r="N102" s="39"/>
      <c r="O102" s="39"/>
      <c r="P102" s="39"/>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c r="BF102" s="39"/>
    </row>
    <row r="103" spans="1:58" x14ac:dyDescent="0.25">
      <c r="A103" s="39"/>
      <c r="B103" s="39"/>
      <c r="C103" s="39"/>
      <c r="D103" s="39"/>
      <c r="E103" s="39"/>
      <c r="F103" s="39"/>
      <c r="G103" s="39"/>
      <c r="H103" s="39"/>
      <c r="I103" s="39"/>
      <c r="J103" s="39"/>
      <c r="K103" s="39"/>
      <c r="L103" s="39"/>
      <c r="M103" s="39"/>
      <c r="N103" s="39"/>
      <c r="O103" s="39"/>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row>
    <row r="104" spans="1:58" x14ac:dyDescent="0.25">
      <c r="A104" s="39"/>
      <c r="B104" s="39"/>
      <c r="C104" s="39"/>
      <c r="D104" s="39"/>
      <c r="E104" s="39"/>
      <c r="F104" s="39"/>
      <c r="G104" s="39"/>
      <c r="H104" s="39"/>
      <c r="I104" s="39"/>
      <c r="J104" s="39"/>
      <c r="K104" s="39"/>
      <c r="L104" s="39"/>
      <c r="M104" s="39"/>
      <c r="N104" s="39"/>
      <c r="O104" s="39"/>
      <c r="P104" s="39"/>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row>
    <row r="105" spans="1:58" x14ac:dyDescent="0.25">
      <c r="A105" s="39"/>
      <c r="B105" s="39"/>
      <c r="C105" s="39"/>
      <c r="D105" s="39"/>
      <c r="E105" s="39"/>
      <c r="F105" s="39"/>
      <c r="G105" s="39"/>
      <c r="H105" s="39"/>
      <c r="I105" s="39"/>
      <c r="J105" s="39"/>
      <c r="K105" s="39"/>
      <c r="L105" s="39"/>
      <c r="M105" s="39"/>
      <c r="N105" s="39"/>
      <c r="O105" s="39"/>
      <c r="P105" s="39"/>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row>
    <row r="106" spans="1:58" x14ac:dyDescent="0.25">
      <c r="A106" s="39"/>
      <c r="B106" s="39"/>
      <c r="C106" s="39"/>
      <c r="D106" s="39"/>
      <c r="E106" s="39"/>
      <c r="F106" s="39"/>
      <c r="G106" s="39"/>
      <c r="H106" s="39"/>
      <c r="I106" s="39"/>
      <c r="J106" s="39"/>
      <c r="K106" s="39"/>
      <c r="L106" s="39"/>
      <c r="M106" s="39"/>
      <c r="N106" s="39"/>
      <c r="O106" s="39"/>
      <c r="P106" s="39"/>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c r="BE106" s="39"/>
      <c r="BF106" s="39"/>
    </row>
    <row r="107" spans="1:58" x14ac:dyDescent="0.25">
      <c r="A107" s="39"/>
      <c r="B107" s="39"/>
      <c r="C107" s="39"/>
      <c r="D107" s="39"/>
      <c r="E107" s="39"/>
      <c r="F107" s="39"/>
      <c r="G107" s="39"/>
      <c r="H107" s="39"/>
      <c r="I107" s="39"/>
      <c r="J107" s="39"/>
      <c r="K107" s="39"/>
      <c r="L107" s="39"/>
      <c r="M107" s="39"/>
      <c r="N107" s="39"/>
      <c r="O107" s="39"/>
      <c r="P107" s="39"/>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row>
    <row r="108" spans="1:58" x14ac:dyDescent="0.25">
      <c r="A108" s="39"/>
      <c r="B108" s="39"/>
      <c r="C108" s="39"/>
      <c r="D108" s="39"/>
      <c r="E108" s="39"/>
      <c r="F108" s="39"/>
      <c r="G108" s="39"/>
      <c r="H108" s="39"/>
      <c r="I108" s="39"/>
      <c r="J108" s="39"/>
      <c r="K108" s="39"/>
      <c r="L108" s="39"/>
      <c r="M108" s="39"/>
      <c r="N108" s="39"/>
      <c r="O108" s="39"/>
      <c r="P108" s="39"/>
      <c r="Q108" s="39"/>
      <c r="R108" s="39"/>
      <c r="S108" s="39"/>
      <c r="T108" s="39"/>
      <c r="U108" s="39"/>
      <c r="V108" s="39"/>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c r="BE108" s="39"/>
      <c r="BF108" s="39"/>
    </row>
    <row r="109" spans="1:58" x14ac:dyDescent="0.25">
      <c r="A109" s="39"/>
      <c r="B109" s="39"/>
      <c r="C109" s="39"/>
      <c r="D109" s="39"/>
      <c r="E109" s="39"/>
      <c r="F109" s="39"/>
      <c r="G109" s="39"/>
      <c r="H109" s="39"/>
      <c r="I109" s="39"/>
      <c r="J109" s="39"/>
      <c r="K109" s="39"/>
      <c r="L109" s="39"/>
      <c r="M109" s="39"/>
      <c r="N109" s="39"/>
      <c r="O109" s="39"/>
      <c r="P109" s="39"/>
      <c r="Q109" s="39"/>
      <c r="R109" s="39"/>
      <c r="S109" s="39"/>
      <c r="T109" s="39"/>
      <c r="U109" s="39"/>
      <c r="V109" s="39"/>
      <c r="W109" s="39"/>
      <c r="X109" s="39"/>
      <c r="Y109" s="39"/>
      <c r="Z109" s="39"/>
      <c r="AA109" s="39"/>
      <c r="AB109" s="39"/>
      <c r="AC109" s="39"/>
      <c r="AD109" s="39"/>
      <c r="AE109" s="39"/>
      <c r="AF109" s="39"/>
      <c r="AG109" s="39"/>
      <c r="AH109" s="39"/>
      <c r="AI109" s="39"/>
      <c r="AJ109" s="39"/>
      <c r="AK109" s="39"/>
      <c r="AL109" s="39"/>
      <c r="AM109" s="39"/>
      <c r="AN109" s="39"/>
      <c r="AO109" s="39"/>
      <c r="AP109" s="39"/>
      <c r="AQ109" s="39"/>
      <c r="AR109" s="39"/>
      <c r="AS109" s="39"/>
      <c r="AT109" s="39"/>
      <c r="AU109" s="39"/>
      <c r="AV109" s="39"/>
      <c r="AW109" s="39"/>
      <c r="AX109" s="39"/>
      <c r="AY109" s="39"/>
      <c r="AZ109" s="39"/>
      <c r="BA109" s="39"/>
      <c r="BB109" s="39"/>
      <c r="BC109" s="39"/>
      <c r="BD109" s="39"/>
      <c r="BE109" s="39"/>
      <c r="BF109" s="39"/>
    </row>
    <row r="110" spans="1:58" x14ac:dyDescent="0.25">
      <c r="B110" s="39"/>
      <c r="C110" s="39"/>
      <c r="D110" s="39"/>
      <c r="E110" s="39"/>
      <c r="F110" s="39"/>
      <c r="G110" s="39"/>
      <c r="H110" s="39"/>
      <c r="I110" s="39"/>
      <c r="J110" s="39"/>
      <c r="K110" s="39"/>
      <c r="L110" s="39"/>
      <c r="M110" s="39"/>
      <c r="N110" s="39"/>
      <c r="O110" s="39"/>
      <c r="P110" s="39"/>
      <c r="Q110" s="39"/>
      <c r="R110" s="39"/>
      <c r="S110" s="39"/>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c r="BE110" s="39"/>
      <c r="BF110" s="39"/>
    </row>
    <row r="111" spans="1:58" x14ac:dyDescent="0.25">
      <c r="B111" s="39"/>
      <c r="C111" s="39"/>
      <c r="D111" s="39"/>
      <c r="E111" s="39"/>
      <c r="F111" s="39"/>
      <c r="G111" s="39"/>
      <c r="H111" s="39"/>
      <c r="I111" s="39"/>
      <c r="J111" s="39"/>
      <c r="K111" s="39"/>
      <c r="L111" s="39"/>
      <c r="M111" s="39"/>
      <c r="N111" s="39"/>
      <c r="O111" s="39"/>
      <c r="P111" s="39"/>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c r="BF111" s="39"/>
    </row>
    <row r="112" spans="1:58" x14ac:dyDescent="0.25">
      <c r="B112" s="39"/>
      <c r="C112" s="39"/>
      <c r="D112" s="39"/>
      <c r="E112" s="39"/>
      <c r="F112" s="39"/>
      <c r="G112" s="39"/>
      <c r="H112" s="39"/>
      <c r="I112" s="39"/>
      <c r="J112" s="39"/>
      <c r="K112" s="39"/>
      <c r="L112" s="39"/>
      <c r="M112" s="39"/>
      <c r="N112" s="39"/>
      <c r="O112" s="39"/>
      <c r="P112" s="39"/>
      <c r="Q112" s="39"/>
      <c r="R112" s="39"/>
      <c r="S112" s="39"/>
      <c r="T112" s="39"/>
      <c r="U112" s="39"/>
      <c r="V112" s="39"/>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c r="BF112" s="39"/>
    </row>
    <row r="113" spans="2:58" x14ac:dyDescent="0.25">
      <c r="B113" s="39"/>
      <c r="C113" s="39"/>
      <c r="D113" s="39"/>
      <c r="E113" s="39"/>
      <c r="F113" s="39"/>
      <c r="G113" s="39"/>
      <c r="H113" s="39"/>
      <c r="I113" s="39"/>
      <c r="J113" s="39"/>
      <c r="K113" s="39"/>
      <c r="L113" s="39"/>
      <c r="M113" s="39"/>
      <c r="N113" s="39"/>
      <c r="O113" s="39"/>
      <c r="P113" s="39"/>
      <c r="Q113" s="39"/>
      <c r="R113" s="39"/>
      <c r="S113" s="39"/>
      <c r="T113" s="39"/>
      <c r="U113" s="39"/>
      <c r="V113" s="39"/>
      <c r="W113" s="39"/>
      <c r="X113" s="39"/>
      <c r="Y113" s="39"/>
      <c r="Z113" s="39"/>
      <c r="AA113" s="39"/>
      <c r="AB113" s="39"/>
      <c r="AC113" s="39"/>
      <c r="AD113" s="39"/>
      <c r="AE113" s="39"/>
      <c r="AF113" s="39"/>
      <c r="AG113" s="39"/>
      <c r="AH113" s="39"/>
      <c r="AI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c r="BE113" s="39"/>
      <c r="BF113" s="39"/>
    </row>
    <row r="114" spans="2:58" x14ac:dyDescent="0.25">
      <c r="B114" s="39"/>
      <c r="C114" s="39"/>
      <c r="D114" s="39"/>
      <c r="E114" s="39"/>
      <c r="F114" s="39"/>
      <c r="G114" s="39"/>
      <c r="H114" s="39"/>
      <c r="I114" s="39"/>
      <c r="J114" s="39"/>
      <c r="K114" s="39"/>
      <c r="L114" s="39"/>
      <c r="M114" s="39"/>
      <c r="N114" s="39"/>
      <c r="O114" s="39"/>
      <c r="P114" s="39"/>
      <c r="Q114" s="39"/>
      <c r="R114" s="39"/>
      <c r="S114" s="39"/>
      <c r="T114" s="39"/>
      <c r="U114" s="39"/>
      <c r="V114" s="39"/>
      <c r="W114" s="39"/>
      <c r="X114" s="39"/>
      <c r="Y114" s="39"/>
      <c r="Z114" s="39"/>
      <c r="AA114" s="39"/>
      <c r="AB114" s="39"/>
      <c r="AC114" s="39"/>
      <c r="AD114" s="39"/>
      <c r="AE114" s="39"/>
      <c r="AF114" s="39"/>
      <c r="AG114" s="39"/>
      <c r="AH114" s="39"/>
      <c r="AI114" s="39"/>
      <c r="AJ114" s="39"/>
      <c r="AK114" s="39"/>
      <c r="AL114" s="39"/>
      <c r="AM114" s="39"/>
      <c r="AN114" s="39"/>
      <c r="AO114" s="39"/>
      <c r="AP114" s="39"/>
      <c r="AQ114" s="39"/>
      <c r="AR114" s="39"/>
      <c r="AS114" s="39"/>
      <c r="AT114" s="39"/>
      <c r="AU114" s="39"/>
      <c r="AV114" s="39"/>
      <c r="AW114" s="39"/>
      <c r="AX114" s="39"/>
      <c r="AY114" s="39"/>
      <c r="AZ114" s="39"/>
      <c r="BA114" s="39"/>
      <c r="BB114" s="39"/>
      <c r="BC114" s="39"/>
      <c r="BD114" s="39"/>
      <c r="BE114" s="39"/>
      <c r="BF114" s="39"/>
    </row>
    <row r="115" spans="2:58" x14ac:dyDescent="0.25">
      <c r="B115" s="39"/>
      <c r="C115" s="39"/>
      <c r="D115" s="39"/>
      <c r="E115" s="39"/>
      <c r="F115" s="39"/>
      <c r="G115" s="39"/>
      <c r="H115" s="39"/>
      <c r="I115" s="39"/>
      <c r="J115" s="39"/>
      <c r="K115" s="39"/>
      <c r="L115" s="39"/>
      <c r="M115" s="39"/>
      <c r="N115" s="39"/>
      <c r="O115" s="39"/>
      <c r="P115" s="39"/>
      <c r="Q115" s="39"/>
      <c r="R115" s="39"/>
      <c r="S115" s="39"/>
      <c r="T115" s="39"/>
      <c r="U115" s="39"/>
      <c r="V115" s="39"/>
      <c r="W115" s="39"/>
      <c r="X115" s="39"/>
      <c r="Y115" s="39"/>
      <c r="Z115" s="39"/>
      <c r="AA115" s="39"/>
      <c r="AB115" s="39"/>
      <c r="AC115" s="39"/>
      <c r="AD115" s="39"/>
      <c r="AE115" s="39"/>
      <c r="AF115" s="39"/>
      <c r="AG115" s="39"/>
      <c r="AH115" s="39"/>
      <c r="AI115" s="39"/>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row>
    <row r="116" spans="2:58" x14ac:dyDescent="0.25">
      <c r="B116" s="39"/>
      <c r="C116" s="39"/>
      <c r="D116" s="39"/>
      <c r="E116" s="39"/>
      <c r="F116" s="39"/>
      <c r="G116" s="39"/>
      <c r="H116" s="39"/>
      <c r="I116" s="39"/>
      <c r="J116" s="39"/>
      <c r="K116" s="39"/>
      <c r="L116" s="39"/>
      <c r="M116" s="39"/>
      <c r="N116" s="39"/>
      <c r="O116" s="39"/>
      <c r="P116" s="39"/>
      <c r="Q116" s="39"/>
      <c r="R116" s="39"/>
      <c r="S116" s="39"/>
      <c r="T116" s="39"/>
      <c r="U116" s="39"/>
      <c r="V116" s="39"/>
      <c r="W116" s="39"/>
      <c r="X116" s="39"/>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c r="AY116" s="39"/>
      <c r="AZ116" s="39"/>
      <c r="BA116" s="39"/>
      <c r="BB116" s="39"/>
      <c r="BC116" s="39"/>
      <c r="BD116" s="39"/>
      <c r="BE116" s="39"/>
      <c r="BF116" s="39"/>
    </row>
    <row r="117" spans="2:58" x14ac:dyDescent="0.25">
      <c r="B117" s="39"/>
      <c r="C117" s="39"/>
      <c r="D117" s="39"/>
      <c r="E117" s="39"/>
      <c r="F117" s="39"/>
      <c r="G117" s="39"/>
      <c r="H117" s="39"/>
      <c r="I117" s="39"/>
      <c r="J117" s="39"/>
      <c r="K117" s="39"/>
      <c r="L117" s="39"/>
      <c r="M117" s="39"/>
      <c r="N117" s="39"/>
      <c r="O117" s="39"/>
      <c r="P117" s="39"/>
      <c r="Q117" s="39"/>
      <c r="R117" s="39"/>
      <c r="S117" s="39"/>
      <c r="T117" s="39"/>
      <c r="U117" s="39"/>
      <c r="V117" s="39"/>
      <c r="W117" s="39"/>
      <c r="X117" s="39"/>
      <c r="Y117" s="39"/>
      <c r="Z117" s="39"/>
      <c r="AA117" s="39"/>
      <c r="AB117" s="39"/>
      <c r="AC117" s="39"/>
      <c r="AD117" s="39"/>
      <c r="AE117" s="39"/>
      <c r="AF117" s="39"/>
      <c r="AG117" s="39"/>
      <c r="AH117" s="39"/>
      <c r="AI117" s="39"/>
      <c r="AJ117" s="39"/>
      <c r="AK117" s="39"/>
      <c r="AL117" s="39"/>
      <c r="AM117" s="39"/>
      <c r="AN117" s="39"/>
      <c r="AO117" s="39"/>
      <c r="AP117" s="39"/>
      <c r="AQ117" s="39"/>
      <c r="AR117" s="39"/>
      <c r="AS117" s="39"/>
      <c r="AT117" s="39"/>
      <c r="AU117" s="39"/>
      <c r="AV117" s="39"/>
      <c r="AW117" s="39"/>
      <c r="AX117" s="39"/>
      <c r="AY117" s="39"/>
      <c r="AZ117" s="39"/>
      <c r="BA117" s="39"/>
      <c r="BB117" s="39"/>
      <c r="BC117" s="39"/>
      <c r="BD117" s="39"/>
      <c r="BE117" s="39"/>
      <c r="BF117" s="39"/>
    </row>
    <row r="118" spans="2:58" x14ac:dyDescent="0.25">
      <c r="B118" s="39"/>
      <c r="C118" s="39"/>
      <c r="D118" s="39"/>
      <c r="E118" s="39"/>
      <c r="F118" s="39"/>
      <c r="G118" s="39"/>
      <c r="H118" s="39"/>
      <c r="I118" s="39"/>
      <c r="J118" s="39"/>
      <c r="K118" s="39"/>
      <c r="L118" s="39"/>
      <c r="M118" s="39"/>
      <c r="N118" s="39"/>
      <c r="O118" s="39"/>
      <c r="P118" s="39"/>
      <c r="Q118" s="39"/>
      <c r="R118" s="39"/>
      <c r="S118" s="39"/>
      <c r="T118" s="39"/>
      <c r="U118" s="39"/>
      <c r="V118" s="39"/>
      <c r="W118" s="39"/>
      <c r="X118" s="39"/>
      <c r="Y118" s="39"/>
      <c r="Z118" s="39"/>
      <c r="AA118" s="39"/>
      <c r="AB118" s="39"/>
      <c r="AC118" s="39"/>
      <c r="AD118" s="39"/>
      <c r="AE118" s="39"/>
      <c r="AF118" s="39"/>
      <c r="AG118" s="39"/>
      <c r="AH118" s="39"/>
      <c r="AI118" s="39"/>
      <c r="AJ118" s="39"/>
      <c r="AK118" s="39"/>
      <c r="AL118" s="39"/>
      <c r="AM118" s="39"/>
      <c r="AN118" s="39"/>
      <c r="AO118" s="39"/>
      <c r="AP118" s="39"/>
      <c r="AQ118" s="39"/>
      <c r="AR118" s="39"/>
      <c r="AS118" s="39"/>
      <c r="AT118" s="39"/>
      <c r="AU118" s="39"/>
      <c r="AV118" s="39"/>
      <c r="AW118" s="39"/>
      <c r="AX118" s="39"/>
      <c r="AY118" s="39"/>
      <c r="AZ118" s="39"/>
      <c r="BA118" s="39"/>
      <c r="BB118" s="39"/>
      <c r="BC118" s="39"/>
      <c r="BD118" s="39"/>
      <c r="BE118" s="39"/>
      <c r="BF118" s="39"/>
    </row>
    <row r="119" spans="2:58" x14ac:dyDescent="0.25">
      <c r="B119" s="39"/>
      <c r="C119" s="39"/>
      <c r="D119" s="39"/>
      <c r="E119" s="39"/>
      <c r="F119" s="39"/>
      <c r="G119" s="39"/>
      <c r="H119" s="39"/>
      <c r="I119" s="39"/>
      <c r="J119" s="39"/>
      <c r="K119" s="39"/>
      <c r="L119" s="39"/>
      <c r="M119" s="39"/>
      <c r="N119" s="39"/>
      <c r="O119" s="39"/>
      <c r="P119" s="39"/>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c r="BE119" s="39"/>
      <c r="BF119" s="39"/>
    </row>
    <row r="120" spans="2:58" x14ac:dyDescent="0.25">
      <c r="B120" s="39"/>
      <c r="C120" s="39"/>
      <c r="D120" s="39"/>
      <c r="E120" s="39"/>
      <c r="F120" s="39"/>
      <c r="G120" s="39"/>
      <c r="H120" s="39"/>
      <c r="I120" s="39"/>
      <c r="J120" s="39"/>
      <c r="K120" s="39"/>
      <c r="L120" s="39"/>
      <c r="M120" s="39"/>
      <c r="N120" s="39"/>
      <c r="O120" s="39"/>
      <c r="P120" s="39"/>
      <c r="Q120" s="39"/>
      <c r="R120" s="39"/>
      <c r="S120" s="39"/>
      <c r="T120" s="39"/>
      <c r="U120" s="39"/>
      <c r="V120" s="39"/>
      <c r="W120" s="39"/>
      <c r="X120" s="39"/>
      <c r="Y120" s="39"/>
      <c r="Z120" s="39"/>
      <c r="AA120" s="39"/>
      <c r="AB120" s="39"/>
      <c r="AC120" s="39"/>
      <c r="AD120" s="39"/>
      <c r="AE120" s="39"/>
      <c r="AF120" s="39"/>
      <c r="AG120" s="39"/>
      <c r="AH120" s="39"/>
      <c r="AI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c r="BE120" s="39"/>
      <c r="BF120" s="39"/>
    </row>
    <row r="121" spans="2:58" x14ac:dyDescent="0.25">
      <c r="B121" s="39"/>
      <c r="C121" s="39"/>
      <c r="D121" s="39"/>
      <c r="E121" s="39"/>
      <c r="F121" s="39"/>
      <c r="G121" s="39"/>
      <c r="H121" s="39"/>
      <c r="I121" s="39"/>
      <c r="J121" s="39"/>
      <c r="K121" s="39"/>
      <c r="L121" s="39"/>
      <c r="M121" s="39"/>
      <c r="N121" s="39"/>
      <c r="O121" s="39"/>
      <c r="P121" s="39"/>
      <c r="Q121" s="39"/>
      <c r="R121" s="39"/>
      <c r="S121" s="39"/>
      <c r="T121" s="39"/>
      <c r="U121" s="39"/>
      <c r="V121" s="39"/>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row>
    <row r="122" spans="2:58" x14ac:dyDescent="0.25">
      <c r="B122" s="39"/>
      <c r="C122" s="39"/>
      <c r="D122" s="39"/>
      <c r="E122" s="39"/>
      <c r="F122" s="39"/>
      <c r="G122" s="39"/>
      <c r="H122" s="39"/>
      <c r="I122" s="39"/>
      <c r="J122" s="39"/>
      <c r="K122" s="39"/>
      <c r="L122" s="39"/>
      <c r="M122" s="39"/>
      <c r="N122" s="39"/>
      <c r="O122" s="39"/>
      <c r="P122" s="39"/>
      <c r="Q122" s="39"/>
      <c r="R122" s="39"/>
      <c r="S122" s="39"/>
      <c r="T122" s="39"/>
      <c r="U122" s="39"/>
      <c r="V122" s="39"/>
      <c r="W122" s="39"/>
      <c r="X122" s="39"/>
      <c r="Y122" s="39"/>
      <c r="Z122" s="39"/>
      <c r="AA122" s="39"/>
      <c r="AB122" s="39"/>
      <c r="AC122" s="39"/>
      <c r="AD122" s="39"/>
      <c r="AE122" s="39"/>
      <c r="AF122" s="39"/>
      <c r="AG122" s="39"/>
      <c r="AH122" s="39"/>
      <c r="AI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c r="BE122" s="39"/>
      <c r="BF122" s="39"/>
    </row>
    <row r="123" spans="2:58" x14ac:dyDescent="0.25">
      <c r="B123" s="39"/>
      <c r="C123" s="39"/>
      <c r="D123" s="39"/>
      <c r="E123" s="39"/>
      <c r="F123" s="39"/>
      <c r="G123" s="39"/>
      <c r="H123" s="39"/>
      <c r="I123" s="39"/>
      <c r="J123" s="39"/>
      <c r="K123" s="39"/>
      <c r="L123" s="39"/>
      <c r="M123" s="39"/>
      <c r="N123" s="39"/>
      <c r="O123" s="39"/>
      <c r="P123" s="39"/>
      <c r="Q123" s="39"/>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row>
    <row r="124" spans="2:58" x14ac:dyDescent="0.25">
      <c r="B124" s="39"/>
      <c r="C124" s="39"/>
      <c r="D124" s="39"/>
      <c r="E124" s="39"/>
      <c r="F124" s="39"/>
      <c r="G124" s="39"/>
      <c r="H124" s="39"/>
      <c r="I124" s="39"/>
      <c r="J124" s="39"/>
      <c r="K124" s="39"/>
      <c r="L124" s="39"/>
      <c r="M124" s="39"/>
      <c r="N124" s="39"/>
      <c r="O124" s="39"/>
      <c r="P124" s="39"/>
      <c r="Q124" s="39"/>
      <c r="R124" s="39"/>
      <c r="S124" s="39"/>
      <c r="T124" s="39"/>
      <c r="U124" s="39"/>
      <c r="V124" s="39"/>
      <c r="W124" s="39"/>
      <c r="X124" s="39"/>
      <c r="Y124" s="39"/>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c r="BE124" s="39"/>
      <c r="BF124" s="39"/>
    </row>
    <row r="125" spans="2:58" x14ac:dyDescent="0.25">
      <c r="B125" s="39"/>
      <c r="C125" s="39"/>
      <c r="D125" s="39"/>
      <c r="E125" s="39"/>
      <c r="F125" s="39"/>
      <c r="G125" s="39"/>
      <c r="H125" s="39"/>
      <c r="I125" s="39"/>
    </row>
    <row r="126" spans="2:58" x14ac:dyDescent="0.25">
      <c r="B126" s="39"/>
      <c r="C126" s="39"/>
      <c r="D126" s="39"/>
      <c r="E126" s="39"/>
      <c r="F126" s="39"/>
      <c r="G126" s="39"/>
      <c r="H126" s="39"/>
      <c r="I126" s="39"/>
    </row>
    <row r="127" spans="2:58" x14ac:dyDescent="0.25">
      <c r="B127" s="39"/>
      <c r="C127" s="39"/>
      <c r="D127" s="39"/>
      <c r="E127" s="39"/>
      <c r="F127" s="39"/>
      <c r="G127" s="39"/>
      <c r="H127" s="39"/>
      <c r="I127" s="39"/>
    </row>
    <row r="128" spans="2:58" x14ac:dyDescent="0.25">
      <c r="B128" s="39"/>
      <c r="C128" s="39"/>
      <c r="D128" s="39"/>
      <c r="E128" s="39"/>
      <c r="F128" s="39"/>
      <c r="G128" s="39"/>
      <c r="H128" s="39"/>
      <c r="I128" s="39"/>
    </row>
  </sheetData>
  <mergeCells count="17">
    <mergeCell ref="J46:N46"/>
    <mergeCell ref="O46:S46"/>
    <mergeCell ref="T46:X46"/>
    <mergeCell ref="Y46:AC46"/>
    <mergeCell ref="AD46:AH46"/>
    <mergeCell ref="B2:I4"/>
    <mergeCell ref="J2:AH4"/>
    <mergeCell ref="B6:D45"/>
    <mergeCell ref="E6:I13"/>
    <mergeCell ref="AJ6:AO13"/>
    <mergeCell ref="E14:I21"/>
    <mergeCell ref="AJ14:AO21"/>
    <mergeCell ref="E22:I29"/>
    <mergeCell ref="AJ22:AO29"/>
    <mergeCell ref="E30:I37"/>
    <mergeCell ref="AJ30:AO37"/>
    <mergeCell ref="E38:I45"/>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D19" sqref="D19"/>
    </sheetView>
  </sheetViews>
  <sheetFormatPr baseColWidth="10" defaultColWidth="11.42578125" defaultRowHeight="15" x14ac:dyDescent="0.25"/>
  <cols>
    <col min="2" max="2" width="24.140625" customWidth="1"/>
    <col min="3" max="3" width="70.140625" customWidth="1"/>
    <col min="4" max="4" width="29.85546875" customWidth="1"/>
  </cols>
  <sheetData>
    <row r="1" spans="1:37" ht="23.25" x14ac:dyDescent="0.25">
      <c r="A1" s="39"/>
      <c r="B1" s="338" t="s">
        <v>90</v>
      </c>
      <c r="C1" s="338"/>
      <c r="D1" s="338"/>
      <c r="E1" s="39"/>
      <c r="F1" s="39"/>
      <c r="G1" s="39"/>
      <c r="H1" s="39"/>
      <c r="I1" s="39"/>
      <c r="J1" s="39"/>
      <c r="K1" s="39"/>
      <c r="L1" s="39"/>
      <c r="M1" s="39"/>
      <c r="N1" s="39"/>
      <c r="O1" s="39"/>
      <c r="P1" s="39"/>
      <c r="Q1" s="39"/>
      <c r="R1" s="39"/>
      <c r="S1" s="39"/>
      <c r="T1" s="39"/>
      <c r="U1" s="39"/>
      <c r="V1" s="39"/>
      <c r="W1" s="39"/>
      <c r="X1" s="39"/>
      <c r="Y1" s="39"/>
      <c r="Z1" s="39"/>
      <c r="AA1" s="39"/>
      <c r="AB1" s="39"/>
      <c r="AC1" s="39"/>
      <c r="AD1" s="39"/>
      <c r="AE1" s="39"/>
    </row>
    <row r="2" spans="1:37" x14ac:dyDescent="0.25">
      <c r="A2" s="39"/>
      <c r="B2" s="39"/>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row>
    <row r="3" spans="1:37" ht="25.5" x14ac:dyDescent="0.25">
      <c r="A3" s="39"/>
      <c r="B3" s="8"/>
      <c r="C3" s="9" t="s">
        <v>91</v>
      </c>
      <c r="D3" s="9" t="s">
        <v>75</v>
      </c>
      <c r="E3" s="39"/>
      <c r="F3" s="39"/>
      <c r="G3" s="39"/>
      <c r="H3" s="39"/>
      <c r="I3" s="39"/>
      <c r="J3" s="39"/>
      <c r="K3" s="39"/>
      <c r="L3" s="39"/>
      <c r="M3" s="39"/>
      <c r="N3" s="39"/>
      <c r="O3" s="39"/>
      <c r="P3" s="39"/>
      <c r="Q3" s="39"/>
      <c r="R3" s="39"/>
      <c r="S3" s="39"/>
      <c r="T3" s="39"/>
      <c r="U3" s="39"/>
      <c r="V3" s="39"/>
      <c r="W3" s="39"/>
      <c r="X3" s="39"/>
      <c r="Y3" s="39"/>
      <c r="Z3" s="39"/>
      <c r="AA3" s="39"/>
      <c r="AB3" s="39"/>
      <c r="AC3" s="39"/>
      <c r="AD3" s="39"/>
      <c r="AE3" s="39"/>
    </row>
    <row r="4" spans="1:37" ht="51" x14ac:dyDescent="0.25">
      <c r="A4" s="39"/>
      <c r="B4" s="10" t="s">
        <v>92</v>
      </c>
      <c r="C4" s="11" t="s">
        <v>93</v>
      </c>
      <c r="D4" s="12">
        <v>0.2</v>
      </c>
      <c r="E4" s="39"/>
      <c r="F4" s="39"/>
      <c r="G4" s="39"/>
      <c r="H4" s="39"/>
      <c r="I4" s="39"/>
      <c r="J4" s="39"/>
      <c r="K4" s="39"/>
      <c r="L4" s="39"/>
      <c r="M4" s="39"/>
      <c r="N4" s="39"/>
      <c r="O4" s="39"/>
      <c r="P4" s="39"/>
      <c r="Q4" s="39"/>
      <c r="R4" s="39"/>
      <c r="S4" s="39"/>
      <c r="T4" s="39"/>
      <c r="U4" s="39"/>
      <c r="V4" s="39"/>
      <c r="W4" s="39"/>
      <c r="X4" s="39"/>
      <c r="Y4" s="39"/>
      <c r="Z4" s="39"/>
      <c r="AA4" s="39"/>
      <c r="AB4" s="39"/>
      <c r="AC4" s="39"/>
      <c r="AD4" s="39"/>
      <c r="AE4" s="39"/>
    </row>
    <row r="5" spans="1:37" ht="51" x14ac:dyDescent="0.25">
      <c r="A5" s="39"/>
      <c r="B5" s="13" t="s">
        <v>94</v>
      </c>
      <c r="C5" s="14" t="s">
        <v>95</v>
      </c>
      <c r="D5" s="15">
        <v>0.4</v>
      </c>
      <c r="E5" s="39"/>
      <c r="F5" s="39"/>
      <c r="G5" s="39"/>
      <c r="H5" s="39"/>
      <c r="I5" s="39"/>
      <c r="J5" s="39"/>
      <c r="K5" s="39"/>
      <c r="L5" s="39"/>
      <c r="M5" s="39"/>
      <c r="N5" s="39"/>
      <c r="O5" s="39"/>
      <c r="P5" s="39"/>
      <c r="Q5" s="39"/>
      <c r="R5" s="39"/>
      <c r="S5" s="39"/>
      <c r="T5" s="39"/>
      <c r="U5" s="39"/>
      <c r="V5" s="39"/>
      <c r="W5" s="39"/>
      <c r="X5" s="39"/>
      <c r="Y5" s="39"/>
      <c r="Z5" s="39"/>
      <c r="AA5" s="39"/>
      <c r="AB5" s="39"/>
      <c r="AC5" s="39"/>
      <c r="AD5" s="39"/>
      <c r="AE5" s="39"/>
    </row>
    <row r="6" spans="1:37" ht="51" x14ac:dyDescent="0.25">
      <c r="A6" s="39"/>
      <c r="B6" s="16" t="s">
        <v>96</v>
      </c>
      <c r="C6" s="14" t="s">
        <v>97</v>
      </c>
      <c r="D6" s="15">
        <v>0.6</v>
      </c>
      <c r="E6" s="39"/>
      <c r="F6" s="39"/>
      <c r="G6" s="39"/>
      <c r="H6" s="39"/>
      <c r="I6" s="39"/>
      <c r="J6" s="39"/>
      <c r="K6" s="39"/>
      <c r="L6" s="39"/>
      <c r="M6" s="39"/>
      <c r="N6" s="39"/>
      <c r="O6" s="39"/>
      <c r="P6" s="39"/>
      <c r="Q6" s="39"/>
      <c r="R6" s="39"/>
      <c r="S6" s="39"/>
      <c r="T6" s="39"/>
      <c r="U6" s="39"/>
      <c r="V6" s="39"/>
      <c r="W6" s="39"/>
      <c r="X6" s="39"/>
      <c r="Y6" s="39"/>
      <c r="Z6" s="39"/>
      <c r="AA6" s="39"/>
      <c r="AB6" s="39"/>
      <c r="AC6" s="39"/>
      <c r="AD6" s="39"/>
      <c r="AE6" s="39"/>
    </row>
    <row r="7" spans="1:37" ht="76.5" x14ac:dyDescent="0.25">
      <c r="A7" s="39"/>
      <c r="B7" s="17" t="s">
        <v>98</v>
      </c>
      <c r="C7" s="14" t="s">
        <v>99</v>
      </c>
      <c r="D7" s="15">
        <v>0.8</v>
      </c>
      <c r="E7" s="39"/>
      <c r="F7" s="39"/>
      <c r="G7" s="39"/>
      <c r="H7" s="39"/>
      <c r="I7" s="39"/>
      <c r="J7" s="39"/>
      <c r="K7" s="39"/>
      <c r="L7" s="39"/>
      <c r="M7" s="39"/>
      <c r="N7" s="39"/>
      <c r="O7" s="39"/>
      <c r="P7" s="39"/>
      <c r="Q7" s="39"/>
      <c r="R7" s="39"/>
      <c r="S7" s="39"/>
      <c r="T7" s="39"/>
      <c r="U7" s="39"/>
      <c r="V7" s="39"/>
      <c r="W7" s="39"/>
      <c r="X7" s="39"/>
      <c r="Y7" s="39"/>
      <c r="Z7" s="39"/>
      <c r="AA7" s="39"/>
      <c r="AB7" s="39"/>
      <c r="AC7" s="39"/>
      <c r="AD7" s="39"/>
      <c r="AE7" s="39"/>
    </row>
    <row r="8" spans="1:37" ht="51" x14ac:dyDescent="0.25">
      <c r="A8" s="39"/>
      <c r="B8" s="18" t="s">
        <v>100</v>
      </c>
      <c r="C8" s="14" t="s">
        <v>101</v>
      </c>
      <c r="D8" s="15">
        <v>1</v>
      </c>
      <c r="E8" s="39"/>
      <c r="F8" s="39"/>
      <c r="G8" s="39"/>
      <c r="H8" s="39"/>
      <c r="I8" s="39"/>
      <c r="J8" s="39"/>
      <c r="K8" s="39"/>
      <c r="L8" s="39"/>
      <c r="M8" s="39"/>
      <c r="N8" s="39"/>
      <c r="O8" s="39"/>
      <c r="P8" s="39"/>
      <c r="Q8" s="39"/>
      <c r="R8" s="39"/>
      <c r="S8" s="39"/>
      <c r="T8" s="39"/>
      <c r="U8" s="39"/>
      <c r="V8" s="39"/>
      <c r="W8" s="39"/>
      <c r="X8" s="39"/>
      <c r="Y8" s="39"/>
      <c r="Z8" s="39"/>
      <c r="AA8" s="39"/>
      <c r="AB8" s="39"/>
      <c r="AC8" s="39"/>
      <c r="AD8" s="39"/>
      <c r="AE8" s="39"/>
    </row>
    <row r="9" spans="1:37" x14ac:dyDescent="0.25">
      <c r="A9" s="39"/>
      <c r="B9" s="59"/>
      <c r="C9" s="59"/>
      <c r="D9" s="59"/>
      <c r="E9" s="39"/>
      <c r="F9" s="39"/>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row>
    <row r="10" spans="1:37" ht="16.5" x14ac:dyDescent="0.25">
      <c r="A10" s="39"/>
      <c r="B10" s="60"/>
      <c r="C10" s="59"/>
      <c r="D10" s="59"/>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row>
    <row r="11" spans="1:37" x14ac:dyDescent="0.25">
      <c r="A11" s="39"/>
      <c r="B11" s="59"/>
      <c r="C11" s="59"/>
      <c r="D11" s="59"/>
      <c r="E11" s="39"/>
      <c r="F11" s="39"/>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row>
    <row r="12" spans="1:37" x14ac:dyDescent="0.25">
      <c r="A12" s="39"/>
      <c r="B12" s="59"/>
      <c r="C12" s="59"/>
      <c r="D12" s="59"/>
      <c r="E12" s="39"/>
      <c r="F12" s="39"/>
      <c r="G12" s="39"/>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row>
    <row r="13" spans="1:37" x14ac:dyDescent="0.25">
      <c r="A13" s="39"/>
      <c r="B13" s="59"/>
      <c r="C13" s="59"/>
      <c r="D13" s="59"/>
      <c r="E13" s="39"/>
      <c r="F13" s="39"/>
      <c r="G13" s="39"/>
      <c r="H13" s="39"/>
      <c r="I13" s="39"/>
      <c r="J13" s="39"/>
      <c r="K13" s="39"/>
      <c r="L13" s="39"/>
      <c r="M13" s="39"/>
      <c r="N13" s="39"/>
      <c r="O13" s="39"/>
      <c r="P13" s="39"/>
      <c r="Q13" s="39"/>
      <c r="R13" s="39"/>
      <c r="S13" s="39"/>
      <c r="T13" s="39"/>
      <c r="U13" s="39"/>
      <c r="V13" s="39"/>
      <c r="W13" s="39"/>
      <c r="X13" s="39"/>
      <c r="Y13" s="39"/>
      <c r="Z13" s="39"/>
      <c r="AA13" s="39"/>
      <c r="AB13" s="39"/>
      <c r="AC13" s="39"/>
      <c r="AD13" s="39"/>
      <c r="AE13" s="39"/>
      <c r="AF13" s="39"/>
      <c r="AG13" s="39"/>
      <c r="AH13" s="39"/>
      <c r="AI13" s="39"/>
      <c r="AJ13" s="39"/>
      <c r="AK13" s="39"/>
    </row>
    <row r="14" spans="1:37" x14ac:dyDescent="0.25">
      <c r="A14" s="39"/>
      <c r="B14" s="59"/>
      <c r="C14" s="59"/>
      <c r="D14" s="5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row>
    <row r="15" spans="1:37" x14ac:dyDescent="0.25">
      <c r="A15" s="39"/>
      <c r="B15" s="59"/>
      <c r="C15" s="59"/>
      <c r="D15" s="5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row>
    <row r="16" spans="1:37" x14ac:dyDescent="0.25">
      <c r="A16" s="39"/>
      <c r="B16" s="59"/>
      <c r="C16" s="59"/>
      <c r="D16" s="5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row>
    <row r="17" spans="1:37" x14ac:dyDescent="0.25">
      <c r="A17" s="39"/>
      <c r="B17" s="59"/>
      <c r="C17" s="59"/>
      <c r="D17" s="59"/>
      <c r="E17" s="39"/>
      <c r="F17" s="39"/>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row>
    <row r="18" spans="1:37" x14ac:dyDescent="0.25">
      <c r="A18" s="39"/>
      <c r="B18" s="59"/>
      <c r="C18" s="59"/>
      <c r="D18" s="5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row>
    <row r="19" spans="1:37" x14ac:dyDescent="0.25">
      <c r="A19" s="39"/>
      <c r="B19" s="39"/>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row>
    <row r="20" spans="1:37" x14ac:dyDescent="0.25">
      <c r="A20" s="39"/>
      <c r="B20" s="39"/>
      <c r="C20" s="39"/>
      <c r="D20" s="39"/>
      <c r="E20" s="39"/>
      <c r="F20" s="39"/>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row>
    <row r="21" spans="1:37" x14ac:dyDescent="0.25">
      <c r="A21" s="39"/>
      <c r="B21" s="39"/>
      <c r="C21" s="39"/>
      <c r="D21" s="39"/>
      <c r="E21" s="39"/>
      <c r="F21" s="39"/>
      <c r="G21" s="39"/>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row>
    <row r="22" spans="1:37" x14ac:dyDescent="0.25">
      <c r="A22" s="39"/>
      <c r="B22" s="39"/>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row>
    <row r="23" spans="1:37" x14ac:dyDescent="0.25">
      <c r="A23" s="39"/>
      <c r="B23" s="39"/>
      <c r="C23" s="39"/>
      <c r="D23" s="39"/>
      <c r="E23" s="39"/>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row>
    <row r="24" spans="1:37" x14ac:dyDescent="0.25">
      <c r="A24" s="39"/>
      <c r="B24" s="39"/>
      <c r="C24" s="39"/>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row>
    <row r="25" spans="1:37" x14ac:dyDescent="0.25">
      <c r="A25" s="39"/>
      <c r="B25" s="39"/>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row>
    <row r="26" spans="1:37" x14ac:dyDescent="0.25">
      <c r="A26" s="39"/>
      <c r="B26" s="39"/>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c r="AJ26" s="39"/>
      <c r="AK26" s="39"/>
    </row>
    <row r="27" spans="1:37" x14ac:dyDescent="0.25">
      <c r="A27" s="39"/>
      <c r="B27" s="39"/>
      <c r="C27" s="39"/>
      <c r="D27" s="39"/>
      <c r="E27" s="39"/>
      <c r="F27" s="39"/>
      <c r="G27" s="39"/>
      <c r="H27" s="39"/>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row>
    <row r="28" spans="1:37" x14ac:dyDescent="0.25">
      <c r="A28" s="39"/>
      <c r="B28" s="39"/>
      <c r="C28" s="39"/>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row>
    <row r="29" spans="1:37" x14ac:dyDescent="0.25">
      <c r="A29" s="39"/>
      <c r="B29" s="39"/>
      <c r="C29" s="39"/>
      <c r="D29" s="39"/>
      <c r="E29" s="39"/>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row>
    <row r="30" spans="1:37" x14ac:dyDescent="0.25">
      <c r="A30" s="39"/>
      <c r="B30" s="39"/>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row>
    <row r="31" spans="1:37" x14ac:dyDescent="0.25">
      <c r="A31" s="39"/>
      <c r="B31" s="39"/>
      <c r="C31" s="39"/>
      <c r="D31" s="39"/>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row>
    <row r="32" spans="1:37" x14ac:dyDescent="0.25">
      <c r="A32" s="39"/>
      <c r="B32" s="39"/>
      <c r="C32" s="39"/>
      <c r="D32" s="39"/>
      <c r="E32" s="39"/>
      <c r="F32" s="39"/>
      <c r="G32" s="39"/>
      <c r="H32" s="39"/>
      <c r="I32" s="39"/>
      <c r="J32" s="39"/>
      <c r="K32" s="39"/>
      <c r="L32" s="39"/>
      <c r="M32" s="39"/>
      <c r="N32" s="39"/>
      <c r="O32" s="39"/>
      <c r="P32" s="39"/>
      <c r="Q32" s="39"/>
      <c r="R32" s="39"/>
      <c r="S32" s="39"/>
      <c r="T32" s="39"/>
      <c r="U32" s="39"/>
      <c r="V32" s="39"/>
      <c r="W32" s="39"/>
      <c r="X32" s="39"/>
      <c r="Y32" s="39"/>
      <c r="Z32" s="39"/>
      <c r="AA32" s="39"/>
      <c r="AB32" s="39"/>
      <c r="AC32" s="39"/>
      <c r="AD32" s="39"/>
      <c r="AE32" s="39"/>
      <c r="AF32" s="39"/>
      <c r="AG32" s="39"/>
      <c r="AH32" s="39"/>
      <c r="AI32" s="39"/>
      <c r="AJ32" s="39"/>
      <c r="AK32" s="39"/>
    </row>
    <row r="33" spans="1:31" x14ac:dyDescent="0.25">
      <c r="A33" s="39"/>
      <c r="E33" s="39"/>
      <c r="F33" s="39"/>
      <c r="G33" s="39"/>
      <c r="H33" s="39"/>
      <c r="I33" s="39"/>
      <c r="J33" s="39"/>
      <c r="K33" s="39"/>
      <c r="L33" s="39"/>
      <c r="M33" s="39"/>
      <c r="N33" s="39"/>
      <c r="O33" s="39"/>
      <c r="P33" s="39"/>
      <c r="Q33" s="39"/>
      <c r="R33" s="39"/>
      <c r="S33" s="39"/>
      <c r="T33" s="39"/>
      <c r="U33" s="39"/>
      <c r="V33" s="39"/>
      <c r="W33" s="39"/>
      <c r="X33" s="39"/>
      <c r="Y33" s="39"/>
      <c r="Z33" s="39"/>
      <c r="AA33" s="39"/>
      <c r="AB33" s="39"/>
      <c r="AC33" s="39"/>
      <c r="AD33" s="39"/>
      <c r="AE33" s="39"/>
    </row>
    <row r="34" spans="1:31" x14ac:dyDescent="0.25">
      <c r="A34" s="39"/>
      <c r="E34" s="39"/>
      <c r="F34" s="39"/>
      <c r="G34" s="39"/>
      <c r="H34" s="39"/>
      <c r="I34" s="39"/>
      <c r="J34" s="39"/>
      <c r="K34" s="39"/>
      <c r="L34" s="39"/>
      <c r="M34" s="39"/>
      <c r="N34" s="39"/>
      <c r="O34" s="39"/>
      <c r="P34" s="39"/>
      <c r="Q34" s="39"/>
      <c r="R34" s="39"/>
      <c r="S34" s="39"/>
      <c r="T34" s="39"/>
      <c r="U34" s="39"/>
      <c r="V34" s="39"/>
      <c r="W34" s="39"/>
      <c r="X34" s="39"/>
      <c r="Y34" s="39"/>
      <c r="Z34" s="39"/>
      <c r="AA34" s="39"/>
      <c r="AB34" s="39"/>
      <c r="AC34" s="39"/>
      <c r="AD34" s="39"/>
      <c r="AE34" s="39"/>
    </row>
    <row r="35" spans="1:31" x14ac:dyDescent="0.25">
      <c r="A35" s="39"/>
    </row>
    <row r="36" spans="1:31" x14ac:dyDescent="0.25">
      <c r="A36" s="39"/>
    </row>
    <row r="37" spans="1:31" x14ac:dyDescent="0.25">
      <c r="A37" s="39"/>
    </row>
    <row r="38" spans="1:31" x14ac:dyDescent="0.25">
      <c r="A38" s="39"/>
    </row>
    <row r="39" spans="1:31" x14ac:dyDescent="0.25">
      <c r="A39" s="39"/>
    </row>
    <row r="40" spans="1:31" x14ac:dyDescent="0.25">
      <c r="A40" s="39"/>
    </row>
    <row r="41" spans="1:31" x14ac:dyDescent="0.25">
      <c r="A41" s="39"/>
    </row>
    <row r="42" spans="1:31" x14ac:dyDescent="0.25">
      <c r="A42" s="39"/>
    </row>
    <row r="43" spans="1:31" x14ac:dyDescent="0.25">
      <c r="A43" s="39"/>
    </row>
    <row r="44" spans="1:31" x14ac:dyDescent="0.25">
      <c r="A44" s="39"/>
    </row>
    <row r="45" spans="1:31" x14ac:dyDescent="0.25">
      <c r="A45" s="39"/>
    </row>
    <row r="46" spans="1:31" x14ac:dyDescent="0.25">
      <c r="A46" s="39"/>
    </row>
    <row r="47" spans="1:31" x14ac:dyDescent="0.25">
      <c r="A47" s="39"/>
    </row>
    <row r="48" spans="1:31" x14ac:dyDescent="0.25">
      <c r="A48" s="39"/>
    </row>
    <row r="49" spans="1:1" x14ac:dyDescent="0.25">
      <c r="A49" s="39"/>
    </row>
    <row r="50" spans="1:1" x14ac:dyDescent="0.25">
      <c r="A50" s="39"/>
    </row>
    <row r="51" spans="1:1" x14ac:dyDescent="0.25">
      <c r="A51" s="39"/>
    </row>
    <row r="52" spans="1:1" x14ac:dyDescent="0.25">
      <c r="A52" s="39"/>
    </row>
    <row r="53" spans="1:1" x14ac:dyDescent="0.25">
      <c r="A53" s="39"/>
    </row>
    <row r="54" spans="1:1" x14ac:dyDescent="0.25">
      <c r="A54" s="39"/>
    </row>
    <row r="55" spans="1:1" x14ac:dyDescent="0.25">
      <c r="A55" s="39"/>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U232"/>
  <sheetViews>
    <sheetView zoomScale="60" zoomScaleNormal="60" workbookViewId="0">
      <selection activeCell="C5" sqref="C5"/>
    </sheetView>
  </sheetViews>
  <sheetFormatPr baseColWidth="10" defaultColWidth="11.42578125" defaultRowHeight="15" x14ac:dyDescent="0.25"/>
  <cols>
    <col min="2" max="2" width="40.42578125" customWidth="1"/>
    <col min="3" max="3" width="74.85546875" customWidth="1"/>
    <col min="4" max="4" width="135" bestFit="1" customWidth="1"/>
    <col min="5" max="5" width="144.7109375" bestFit="1" customWidth="1"/>
  </cols>
  <sheetData>
    <row r="1" spans="1:21" ht="33.75" x14ac:dyDescent="0.25">
      <c r="A1" s="39"/>
      <c r="B1" s="339" t="s">
        <v>102</v>
      </c>
      <c r="C1" s="339"/>
      <c r="D1" s="339"/>
      <c r="E1" s="39"/>
      <c r="F1" s="39"/>
      <c r="G1" s="39"/>
      <c r="H1" s="39"/>
      <c r="I1" s="39"/>
      <c r="J1" s="39"/>
      <c r="K1" s="39"/>
      <c r="L1" s="39"/>
      <c r="M1" s="39"/>
      <c r="N1" s="39"/>
      <c r="O1" s="39"/>
      <c r="P1" s="39"/>
      <c r="Q1" s="39"/>
      <c r="R1" s="39"/>
      <c r="S1" s="39"/>
      <c r="T1" s="39"/>
      <c r="U1" s="39"/>
    </row>
    <row r="2" spans="1:21" x14ac:dyDescent="0.25">
      <c r="A2" s="39"/>
      <c r="B2" s="39"/>
      <c r="C2" s="39"/>
      <c r="D2" s="39"/>
      <c r="E2" s="39"/>
      <c r="F2" s="39"/>
      <c r="G2" s="39"/>
      <c r="H2" s="39"/>
      <c r="I2" s="39"/>
      <c r="J2" s="39"/>
      <c r="K2" s="39"/>
      <c r="L2" s="39"/>
      <c r="M2" s="39"/>
      <c r="N2" s="39"/>
      <c r="O2" s="39"/>
      <c r="P2" s="39"/>
      <c r="Q2" s="39"/>
      <c r="R2" s="39"/>
      <c r="S2" s="39"/>
      <c r="T2" s="39"/>
      <c r="U2" s="39"/>
    </row>
    <row r="3" spans="1:21" ht="30" x14ac:dyDescent="0.25">
      <c r="A3" s="39"/>
      <c r="B3" s="56"/>
      <c r="C3" s="29" t="s">
        <v>103</v>
      </c>
      <c r="D3" s="29" t="s">
        <v>104</v>
      </c>
      <c r="E3" s="39"/>
      <c r="F3" s="39"/>
      <c r="G3" s="39"/>
      <c r="H3" s="39"/>
      <c r="I3" s="39"/>
      <c r="J3" s="39"/>
      <c r="K3" s="39"/>
      <c r="L3" s="39"/>
      <c r="M3" s="39"/>
      <c r="N3" s="39"/>
      <c r="O3" s="39"/>
      <c r="P3" s="39"/>
      <c r="Q3" s="39"/>
      <c r="R3" s="39"/>
      <c r="S3" s="39"/>
      <c r="T3" s="39"/>
      <c r="U3" s="39"/>
    </row>
    <row r="4" spans="1:21" ht="33.75" x14ac:dyDescent="0.25">
      <c r="A4" s="55" t="s">
        <v>105</v>
      </c>
      <c r="B4" s="32" t="s">
        <v>106</v>
      </c>
      <c r="C4" s="37" t="s">
        <v>107</v>
      </c>
      <c r="D4" s="30" t="s">
        <v>108</v>
      </c>
      <c r="E4" s="39"/>
      <c r="F4" s="39"/>
      <c r="G4" s="39"/>
      <c r="H4" s="39"/>
      <c r="I4" s="39"/>
      <c r="J4" s="39"/>
      <c r="K4" s="39"/>
      <c r="L4" s="39"/>
      <c r="M4" s="39"/>
      <c r="N4" s="39"/>
      <c r="O4" s="39"/>
      <c r="P4" s="39"/>
      <c r="Q4" s="39"/>
      <c r="R4" s="39"/>
      <c r="S4" s="39"/>
      <c r="T4" s="39"/>
      <c r="U4" s="39"/>
    </row>
    <row r="5" spans="1:21" ht="67.5" x14ac:dyDescent="0.25">
      <c r="A5" s="55" t="s">
        <v>109</v>
      </c>
      <c r="B5" s="33" t="s">
        <v>110</v>
      </c>
      <c r="C5" s="38" t="s">
        <v>111</v>
      </c>
      <c r="D5" s="31" t="s">
        <v>112</v>
      </c>
      <c r="E5" s="39"/>
      <c r="F5" s="39"/>
      <c r="G5" s="39"/>
      <c r="H5" s="39"/>
      <c r="I5" s="39"/>
      <c r="J5" s="39"/>
      <c r="K5" s="39"/>
      <c r="L5" s="39"/>
      <c r="M5" s="39"/>
      <c r="N5" s="39"/>
      <c r="O5" s="39"/>
      <c r="P5" s="39"/>
      <c r="Q5" s="39"/>
      <c r="R5" s="39"/>
      <c r="S5" s="39"/>
      <c r="T5" s="39"/>
      <c r="U5" s="39"/>
    </row>
    <row r="6" spans="1:21" ht="67.5" x14ac:dyDescent="0.25">
      <c r="A6" s="55" t="s">
        <v>81</v>
      </c>
      <c r="B6" s="34" t="s">
        <v>113</v>
      </c>
      <c r="C6" s="38" t="s">
        <v>114</v>
      </c>
      <c r="D6" s="31" t="s">
        <v>115</v>
      </c>
      <c r="E6" s="39"/>
      <c r="F6" s="39"/>
      <c r="G6" s="39"/>
      <c r="H6" s="39"/>
      <c r="I6" s="39"/>
      <c r="J6" s="39"/>
      <c r="K6" s="39"/>
      <c r="L6" s="39"/>
      <c r="M6" s="39"/>
      <c r="N6" s="39"/>
      <c r="O6" s="39"/>
      <c r="P6" s="39"/>
      <c r="Q6" s="39"/>
      <c r="R6" s="39"/>
      <c r="S6" s="39"/>
      <c r="T6" s="39"/>
      <c r="U6" s="39"/>
    </row>
    <row r="7" spans="1:21" ht="101.25" x14ac:dyDescent="0.25">
      <c r="A7" s="55" t="s">
        <v>116</v>
      </c>
      <c r="B7" s="35" t="s">
        <v>117</v>
      </c>
      <c r="C7" s="38" t="s">
        <v>118</v>
      </c>
      <c r="D7" s="31" t="s">
        <v>119</v>
      </c>
      <c r="E7" s="39"/>
      <c r="F7" s="39"/>
      <c r="G7" s="39"/>
      <c r="H7" s="39"/>
      <c r="I7" s="39"/>
      <c r="J7" s="39"/>
      <c r="K7" s="39"/>
      <c r="L7" s="39"/>
      <c r="M7" s="39"/>
      <c r="N7" s="39"/>
      <c r="O7" s="39"/>
      <c r="P7" s="39"/>
      <c r="Q7" s="39"/>
      <c r="R7" s="39"/>
      <c r="S7" s="39"/>
      <c r="T7" s="39"/>
      <c r="U7" s="39"/>
    </row>
    <row r="8" spans="1:21" ht="67.5" x14ac:dyDescent="0.25">
      <c r="A8" s="55" t="s">
        <v>120</v>
      </c>
      <c r="B8" s="36" t="s">
        <v>121</v>
      </c>
      <c r="C8" s="38" t="s">
        <v>122</v>
      </c>
      <c r="D8" s="31" t="s">
        <v>123</v>
      </c>
      <c r="E8" s="39"/>
      <c r="F8" s="39"/>
      <c r="G8" s="39"/>
      <c r="H8" s="39"/>
      <c r="I8" s="39"/>
      <c r="J8" s="39"/>
      <c r="K8" s="39"/>
      <c r="L8" s="39"/>
      <c r="M8" s="39"/>
      <c r="N8" s="39"/>
      <c r="O8" s="39"/>
      <c r="P8" s="39"/>
      <c r="Q8" s="39"/>
      <c r="R8" s="39"/>
      <c r="S8" s="39"/>
      <c r="T8" s="39"/>
      <c r="U8" s="39"/>
    </row>
    <row r="9" spans="1:21" ht="20.25" x14ac:dyDescent="0.25">
      <c r="A9" s="55"/>
      <c r="B9" s="55"/>
      <c r="C9" s="57"/>
      <c r="D9" s="57"/>
      <c r="E9" s="39"/>
      <c r="F9" s="39"/>
      <c r="G9" s="39"/>
      <c r="H9" s="39"/>
      <c r="I9" s="39"/>
      <c r="J9" s="39"/>
      <c r="K9" s="39"/>
      <c r="L9" s="39"/>
      <c r="M9" s="39"/>
      <c r="N9" s="39"/>
      <c r="O9" s="39"/>
      <c r="P9" s="39"/>
      <c r="Q9" s="39"/>
      <c r="R9" s="39"/>
      <c r="S9" s="39"/>
      <c r="T9" s="39"/>
      <c r="U9" s="39"/>
    </row>
    <row r="10" spans="1:21" ht="16.5" x14ac:dyDescent="0.25">
      <c r="A10" s="55"/>
      <c r="B10" s="58"/>
      <c r="C10" s="58"/>
      <c r="D10" s="58"/>
      <c r="E10" s="39"/>
      <c r="F10" s="39"/>
      <c r="G10" s="39"/>
      <c r="H10" s="39"/>
      <c r="I10" s="39"/>
      <c r="J10" s="39"/>
      <c r="K10" s="39"/>
      <c r="L10" s="39"/>
      <c r="M10" s="39"/>
      <c r="N10" s="39"/>
      <c r="O10" s="39"/>
      <c r="P10" s="39"/>
      <c r="Q10" s="39"/>
      <c r="R10" s="39"/>
      <c r="S10" s="39"/>
      <c r="T10" s="39"/>
      <c r="U10" s="39"/>
    </row>
    <row r="11" spans="1:21" x14ac:dyDescent="0.25">
      <c r="A11" s="55"/>
      <c r="B11" s="55" t="s">
        <v>124</v>
      </c>
      <c r="C11" s="55" t="s">
        <v>125</v>
      </c>
      <c r="D11" s="55" t="s">
        <v>126</v>
      </c>
      <c r="E11" s="39"/>
      <c r="F11" s="39"/>
      <c r="G11" s="39"/>
      <c r="H11" s="39"/>
      <c r="I11" s="39"/>
      <c r="J11" s="39"/>
      <c r="K11" s="39"/>
      <c r="L11" s="39"/>
      <c r="M11" s="39"/>
      <c r="N11" s="39"/>
      <c r="O11" s="39"/>
      <c r="P11" s="39"/>
      <c r="Q11" s="39"/>
      <c r="R11" s="39"/>
      <c r="S11" s="39"/>
      <c r="T11" s="39"/>
      <c r="U11" s="39"/>
    </row>
    <row r="12" spans="1:21" x14ac:dyDescent="0.25">
      <c r="A12" s="55"/>
      <c r="B12" s="55" t="s">
        <v>127</v>
      </c>
      <c r="C12" s="55" t="s">
        <v>128</v>
      </c>
      <c r="D12" s="55" t="s">
        <v>129</v>
      </c>
      <c r="E12" s="39"/>
      <c r="F12" s="39"/>
      <c r="G12" s="39"/>
      <c r="H12" s="39"/>
      <c r="I12" s="39"/>
      <c r="J12" s="39"/>
      <c r="K12" s="39"/>
      <c r="L12" s="39"/>
      <c r="M12" s="39"/>
      <c r="N12" s="39"/>
      <c r="O12" s="39"/>
      <c r="P12" s="39"/>
      <c r="Q12" s="39"/>
      <c r="R12" s="39"/>
      <c r="S12" s="39"/>
      <c r="T12" s="39"/>
      <c r="U12" s="39"/>
    </row>
    <row r="13" spans="1:21" x14ac:dyDescent="0.25">
      <c r="A13" s="55"/>
      <c r="B13" s="55"/>
      <c r="C13" s="55" t="s">
        <v>130</v>
      </c>
      <c r="D13" s="55" t="s">
        <v>131</v>
      </c>
      <c r="E13" s="39"/>
      <c r="F13" s="39"/>
      <c r="G13" s="39"/>
      <c r="H13" s="39"/>
      <c r="I13" s="39"/>
      <c r="J13" s="39"/>
      <c r="K13" s="39"/>
      <c r="L13" s="39"/>
      <c r="M13" s="39"/>
      <c r="N13" s="39"/>
      <c r="O13" s="39"/>
      <c r="P13" s="39"/>
      <c r="Q13" s="39"/>
      <c r="R13" s="39"/>
      <c r="S13" s="39"/>
      <c r="T13" s="39"/>
      <c r="U13" s="39"/>
    </row>
    <row r="14" spans="1:21" x14ac:dyDescent="0.25">
      <c r="A14" s="55"/>
      <c r="B14" s="55"/>
      <c r="C14" s="55" t="s">
        <v>132</v>
      </c>
      <c r="D14" s="55" t="s">
        <v>133</v>
      </c>
      <c r="E14" s="39"/>
      <c r="F14" s="39"/>
      <c r="G14" s="39"/>
      <c r="H14" s="39"/>
      <c r="I14" s="39"/>
      <c r="J14" s="39"/>
      <c r="K14" s="39"/>
      <c r="L14" s="39"/>
      <c r="M14" s="39"/>
      <c r="N14" s="39"/>
      <c r="O14" s="39"/>
      <c r="P14" s="39"/>
      <c r="Q14" s="39"/>
      <c r="R14" s="39"/>
      <c r="S14" s="39"/>
      <c r="T14" s="39"/>
      <c r="U14" s="39"/>
    </row>
    <row r="15" spans="1:21" x14ac:dyDescent="0.25">
      <c r="A15" s="55"/>
      <c r="B15" s="55"/>
      <c r="C15" s="55" t="s">
        <v>134</v>
      </c>
      <c r="D15" s="55" t="s">
        <v>135</v>
      </c>
      <c r="E15" s="39"/>
      <c r="F15" s="39"/>
      <c r="G15" s="39"/>
      <c r="H15" s="39"/>
      <c r="I15" s="39"/>
      <c r="J15" s="39"/>
      <c r="K15" s="39"/>
      <c r="L15" s="39"/>
      <c r="M15" s="39"/>
      <c r="N15" s="39"/>
      <c r="O15" s="39"/>
      <c r="P15" s="39"/>
      <c r="Q15" s="39"/>
      <c r="R15" s="39"/>
      <c r="S15" s="39"/>
      <c r="T15" s="39"/>
      <c r="U15" s="39"/>
    </row>
    <row r="16" spans="1:21" x14ac:dyDescent="0.25">
      <c r="A16" s="55"/>
      <c r="B16" s="55"/>
      <c r="C16" s="55"/>
      <c r="D16" s="55"/>
      <c r="E16" s="39"/>
      <c r="F16" s="39"/>
      <c r="G16" s="39"/>
      <c r="H16" s="39"/>
      <c r="I16" s="39"/>
      <c r="J16" s="39"/>
      <c r="K16" s="39"/>
      <c r="L16" s="39"/>
      <c r="M16" s="39"/>
      <c r="N16" s="39"/>
      <c r="O16" s="39"/>
    </row>
    <row r="17" spans="1:15" x14ac:dyDescent="0.25">
      <c r="A17" s="55"/>
      <c r="B17" s="55"/>
      <c r="C17" s="55"/>
      <c r="D17" s="55"/>
      <c r="E17" s="39"/>
      <c r="F17" s="39"/>
      <c r="G17" s="39"/>
      <c r="H17" s="39"/>
      <c r="I17" s="39"/>
      <c r="J17" s="39"/>
      <c r="K17" s="39"/>
      <c r="L17" s="39"/>
      <c r="M17" s="39"/>
      <c r="N17" s="39"/>
      <c r="O17" s="39"/>
    </row>
    <row r="18" spans="1:15" x14ac:dyDescent="0.25">
      <c r="A18" s="55"/>
      <c r="B18" s="59"/>
      <c r="C18" s="59"/>
      <c r="D18" s="59"/>
      <c r="E18" s="39"/>
      <c r="F18" s="39"/>
      <c r="G18" s="39"/>
      <c r="H18" s="39"/>
      <c r="I18" s="39"/>
      <c r="J18" s="39"/>
      <c r="K18" s="39"/>
      <c r="L18" s="39"/>
      <c r="M18" s="39"/>
      <c r="N18" s="39"/>
      <c r="O18" s="39"/>
    </row>
    <row r="19" spans="1:15" x14ac:dyDescent="0.25">
      <c r="A19" s="55"/>
      <c r="B19" s="59"/>
      <c r="C19" s="59"/>
      <c r="D19" s="59"/>
      <c r="E19" s="39"/>
      <c r="F19" s="39"/>
      <c r="G19" s="39"/>
      <c r="H19" s="39"/>
      <c r="I19" s="39"/>
      <c r="J19" s="39"/>
      <c r="K19" s="39"/>
      <c r="L19" s="39"/>
      <c r="M19" s="39"/>
      <c r="N19" s="39"/>
      <c r="O19" s="39"/>
    </row>
    <row r="20" spans="1:15" x14ac:dyDescent="0.25">
      <c r="A20" s="55"/>
      <c r="B20" s="59"/>
      <c r="C20" s="59"/>
      <c r="D20" s="59"/>
      <c r="E20" s="39"/>
      <c r="F20" s="39"/>
      <c r="G20" s="39"/>
      <c r="H20" s="39"/>
      <c r="I20" s="39"/>
      <c r="J20" s="39"/>
      <c r="K20" s="39"/>
      <c r="L20" s="39"/>
      <c r="M20" s="39"/>
      <c r="N20" s="39"/>
      <c r="O20" s="39"/>
    </row>
    <row r="21" spans="1:15" x14ac:dyDescent="0.25">
      <c r="A21" s="55"/>
      <c r="B21" s="59"/>
      <c r="C21" s="59"/>
      <c r="D21" s="59"/>
      <c r="E21" s="39"/>
      <c r="F21" s="39"/>
      <c r="G21" s="39"/>
      <c r="H21" s="39"/>
      <c r="I21" s="39"/>
      <c r="J21" s="39"/>
      <c r="K21" s="39"/>
      <c r="L21" s="39"/>
      <c r="M21" s="39"/>
      <c r="N21" s="39"/>
      <c r="O21" s="39"/>
    </row>
    <row r="22" spans="1:15" ht="20.25" x14ac:dyDescent="0.25">
      <c r="A22" s="55"/>
      <c r="B22" s="55"/>
      <c r="C22" s="57"/>
      <c r="D22" s="57"/>
      <c r="E22" s="39"/>
      <c r="F22" s="39"/>
      <c r="G22" s="39"/>
      <c r="H22" s="39"/>
      <c r="I22" s="39"/>
      <c r="J22" s="39"/>
      <c r="K22" s="39"/>
      <c r="L22" s="39"/>
      <c r="M22" s="39"/>
      <c r="N22" s="39"/>
      <c r="O22" s="39"/>
    </row>
    <row r="23" spans="1:15" ht="20.25" x14ac:dyDescent="0.25">
      <c r="A23" s="55"/>
      <c r="B23" s="55"/>
      <c r="C23" s="57"/>
      <c r="D23" s="57"/>
      <c r="E23" s="39"/>
      <c r="F23" s="39"/>
      <c r="G23" s="39"/>
      <c r="H23" s="39"/>
      <c r="I23" s="39"/>
      <c r="J23" s="39"/>
      <c r="K23" s="39"/>
      <c r="L23" s="39"/>
      <c r="M23" s="39"/>
      <c r="N23" s="39"/>
      <c r="O23" s="39"/>
    </row>
    <row r="24" spans="1:15" ht="20.25" x14ac:dyDescent="0.25">
      <c r="A24" s="55"/>
      <c r="B24" s="55"/>
      <c r="C24" s="57"/>
      <c r="D24" s="57"/>
      <c r="E24" s="39"/>
      <c r="F24" s="39"/>
      <c r="G24" s="39"/>
      <c r="H24" s="39"/>
      <c r="I24" s="39"/>
      <c r="J24" s="39"/>
      <c r="K24" s="39"/>
      <c r="L24" s="39"/>
      <c r="M24" s="39"/>
      <c r="N24" s="39"/>
      <c r="O24" s="39"/>
    </row>
    <row r="25" spans="1:15" ht="20.25" x14ac:dyDescent="0.25">
      <c r="A25" s="55"/>
      <c r="B25" s="55"/>
      <c r="C25" s="57"/>
      <c r="D25" s="57"/>
      <c r="E25" s="39"/>
      <c r="F25" s="39"/>
      <c r="G25" s="39"/>
      <c r="H25" s="39"/>
      <c r="I25" s="39"/>
      <c r="J25" s="39"/>
      <c r="K25" s="39"/>
      <c r="L25" s="39"/>
      <c r="M25" s="39"/>
      <c r="N25" s="39"/>
      <c r="O25" s="39"/>
    </row>
    <row r="26" spans="1:15" ht="20.25" x14ac:dyDescent="0.25">
      <c r="A26" s="55"/>
      <c r="B26" s="55"/>
      <c r="C26" s="57"/>
      <c r="D26" s="57"/>
      <c r="E26" s="39"/>
      <c r="F26" s="39"/>
      <c r="G26" s="39"/>
      <c r="H26" s="39"/>
      <c r="I26" s="39"/>
      <c r="J26" s="39"/>
      <c r="K26" s="39"/>
      <c r="L26" s="39"/>
      <c r="M26" s="39"/>
      <c r="N26" s="39"/>
      <c r="O26" s="39"/>
    </row>
    <row r="27" spans="1:15" ht="20.25" x14ac:dyDescent="0.25">
      <c r="A27" s="55"/>
      <c r="B27" s="55"/>
      <c r="C27" s="57"/>
      <c r="D27" s="57"/>
      <c r="E27" s="39"/>
      <c r="F27" s="39"/>
      <c r="G27" s="39"/>
      <c r="H27" s="39"/>
      <c r="I27" s="39"/>
      <c r="J27" s="39"/>
      <c r="K27" s="39"/>
      <c r="L27" s="39"/>
      <c r="M27" s="39"/>
      <c r="N27" s="39"/>
      <c r="O27" s="39"/>
    </row>
    <row r="28" spans="1:15" ht="20.25" x14ac:dyDescent="0.25">
      <c r="A28" s="55"/>
      <c r="B28" s="55"/>
      <c r="C28" s="57"/>
      <c r="D28" s="57"/>
      <c r="E28" s="39"/>
      <c r="F28" s="39"/>
      <c r="G28" s="39"/>
      <c r="H28" s="39"/>
      <c r="I28" s="39"/>
      <c r="J28" s="39"/>
      <c r="K28" s="39"/>
      <c r="L28" s="39"/>
      <c r="M28" s="39"/>
      <c r="N28" s="39"/>
      <c r="O28" s="39"/>
    </row>
    <row r="29" spans="1:15" ht="20.25" x14ac:dyDescent="0.25">
      <c r="A29" s="55"/>
      <c r="B29" s="55"/>
      <c r="C29" s="57"/>
      <c r="D29" s="57"/>
      <c r="E29" s="39"/>
      <c r="F29" s="39"/>
      <c r="G29" s="39"/>
      <c r="H29" s="39"/>
      <c r="I29" s="39"/>
      <c r="J29" s="39"/>
      <c r="K29" s="39"/>
      <c r="L29" s="39"/>
      <c r="M29" s="39"/>
      <c r="N29" s="39"/>
      <c r="O29" s="39"/>
    </row>
    <row r="30" spans="1:15" ht="20.25" x14ac:dyDescent="0.25">
      <c r="A30" s="55"/>
      <c r="B30" s="55"/>
      <c r="C30" s="57"/>
      <c r="D30" s="57"/>
      <c r="E30" s="39"/>
      <c r="F30" s="39"/>
      <c r="G30" s="39"/>
      <c r="H30" s="39"/>
      <c r="I30" s="39"/>
      <c r="J30" s="39"/>
      <c r="K30" s="39"/>
      <c r="L30" s="39"/>
      <c r="M30" s="39"/>
      <c r="N30" s="39"/>
      <c r="O30" s="39"/>
    </row>
    <row r="31" spans="1:15" ht="20.25" x14ac:dyDescent="0.25">
      <c r="A31" s="55"/>
      <c r="B31" s="55"/>
      <c r="C31" s="57"/>
      <c r="D31" s="57"/>
      <c r="E31" s="39"/>
      <c r="F31" s="39"/>
      <c r="G31" s="39"/>
      <c r="H31" s="39"/>
      <c r="I31" s="39"/>
      <c r="J31" s="39"/>
      <c r="K31" s="39"/>
      <c r="L31" s="39"/>
      <c r="M31" s="39"/>
      <c r="N31" s="39"/>
      <c r="O31" s="39"/>
    </row>
    <row r="32" spans="1:15" ht="20.25" x14ac:dyDescent="0.25">
      <c r="A32" s="55"/>
      <c r="B32" s="55"/>
      <c r="C32" s="57"/>
      <c r="D32" s="57"/>
      <c r="E32" s="39"/>
      <c r="F32" s="39"/>
      <c r="G32" s="39"/>
      <c r="H32" s="39"/>
      <c r="I32" s="39"/>
      <c r="J32" s="39"/>
      <c r="K32" s="39"/>
      <c r="L32" s="39"/>
      <c r="M32" s="39"/>
      <c r="N32" s="39"/>
      <c r="O32" s="39"/>
    </row>
    <row r="33" spans="1:15" ht="20.25" x14ac:dyDescent="0.25">
      <c r="A33" s="55"/>
      <c r="B33" s="55"/>
      <c r="C33" s="57"/>
      <c r="D33" s="57"/>
      <c r="E33" s="39"/>
      <c r="F33" s="39"/>
      <c r="G33" s="39"/>
      <c r="H33" s="39"/>
      <c r="I33" s="39"/>
      <c r="J33" s="39"/>
      <c r="K33" s="39"/>
      <c r="L33" s="39"/>
      <c r="M33" s="39"/>
      <c r="N33" s="39"/>
      <c r="O33" s="39"/>
    </row>
    <row r="34" spans="1:15" ht="20.25" x14ac:dyDescent="0.25">
      <c r="A34" s="55"/>
      <c r="B34" s="55"/>
      <c r="C34" s="57"/>
      <c r="D34" s="57"/>
      <c r="E34" s="39"/>
      <c r="F34" s="39"/>
      <c r="G34" s="39"/>
      <c r="H34" s="39"/>
      <c r="I34" s="39"/>
      <c r="J34" s="39"/>
      <c r="K34" s="39"/>
      <c r="L34" s="39"/>
      <c r="M34" s="39"/>
      <c r="N34" s="39"/>
      <c r="O34" s="39"/>
    </row>
    <row r="35" spans="1:15" ht="20.25" x14ac:dyDescent="0.25">
      <c r="A35" s="55"/>
      <c r="B35" s="55"/>
      <c r="C35" s="57"/>
      <c r="D35" s="57"/>
      <c r="E35" s="39"/>
      <c r="F35" s="39"/>
      <c r="G35" s="39"/>
      <c r="H35" s="39"/>
      <c r="I35" s="39"/>
      <c r="J35" s="39"/>
      <c r="K35" s="39"/>
      <c r="L35" s="39"/>
      <c r="M35" s="39"/>
      <c r="N35" s="39"/>
      <c r="O35" s="39"/>
    </row>
    <row r="36" spans="1:15" ht="20.25" x14ac:dyDescent="0.25">
      <c r="A36" s="55"/>
      <c r="B36" s="55"/>
      <c r="C36" s="57"/>
      <c r="D36" s="57"/>
      <c r="E36" s="39"/>
      <c r="F36" s="39"/>
      <c r="G36" s="39"/>
      <c r="H36" s="39"/>
      <c r="I36" s="39"/>
      <c r="J36" s="39"/>
      <c r="K36" s="39"/>
      <c r="L36" s="39"/>
      <c r="M36" s="39"/>
      <c r="N36" s="39"/>
      <c r="O36" s="39"/>
    </row>
    <row r="37" spans="1:15" ht="20.25" x14ac:dyDescent="0.25">
      <c r="A37" s="55"/>
      <c r="B37" s="55"/>
      <c r="C37" s="57"/>
      <c r="D37" s="57"/>
      <c r="E37" s="39"/>
      <c r="F37" s="39"/>
      <c r="G37" s="39"/>
      <c r="H37" s="39"/>
      <c r="I37" s="39"/>
      <c r="J37" s="39"/>
      <c r="K37" s="39"/>
      <c r="L37" s="39"/>
      <c r="M37" s="39"/>
      <c r="N37" s="39"/>
      <c r="O37" s="39"/>
    </row>
    <row r="38" spans="1:15" ht="20.25" x14ac:dyDescent="0.25">
      <c r="A38" s="55"/>
      <c r="B38" s="55"/>
      <c r="C38" s="57"/>
      <c r="D38" s="57"/>
      <c r="E38" s="39"/>
      <c r="F38" s="39"/>
      <c r="G38" s="39"/>
      <c r="H38" s="39"/>
      <c r="I38" s="39"/>
      <c r="J38" s="39"/>
      <c r="K38" s="39"/>
      <c r="L38" s="39"/>
      <c r="M38" s="39"/>
      <c r="N38" s="39"/>
      <c r="O38" s="39"/>
    </row>
    <row r="39" spans="1:15" ht="20.25" x14ac:dyDescent="0.25">
      <c r="A39" s="55"/>
      <c r="B39" s="55"/>
      <c r="C39" s="57"/>
      <c r="D39" s="57"/>
      <c r="E39" s="39"/>
      <c r="F39" s="39"/>
      <c r="G39" s="39"/>
      <c r="H39" s="39"/>
      <c r="I39" s="39"/>
      <c r="J39" s="39"/>
      <c r="K39" s="39"/>
      <c r="L39" s="39"/>
      <c r="M39" s="39"/>
      <c r="N39" s="39"/>
      <c r="O39" s="39"/>
    </row>
    <row r="40" spans="1:15" ht="20.25" x14ac:dyDescent="0.25">
      <c r="A40" s="55"/>
      <c r="B40" s="55"/>
      <c r="C40" s="57"/>
      <c r="D40" s="57"/>
      <c r="E40" s="39"/>
      <c r="F40" s="39"/>
      <c r="G40" s="39"/>
      <c r="H40" s="39"/>
      <c r="I40" s="39"/>
      <c r="J40" s="39"/>
      <c r="K40" s="39"/>
      <c r="L40" s="39"/>
      <c r="M40" s="39"/>
      <c r="N40" s="39"/>
      <c r="O40" s="39"/>
    </row>
    <row r="41" spans="1:15" ht="20.25" x14ac:dyDescent="0.25">
      <c r="A41" s="55"/>
      <c r="B41" s="55"/>
      <c r="C41" s="57"/>
      <c r="D41" s="57"/>
      <c r="E41" s="39"/>
      <c r="F41" s="39"/>
      <c r="G41" s="39"/>
      <c r="H41" s="39"/>
      <c r="I41" s="39"/>
      <c r="J41" s="39"/>
      <c r="K41" s="39"/>
      <c r="L41" s="39"/>
      <c r="M41" s="39"/>
      <c r="N41" s="39"/>
      <c r="O41" s="39"/>
    </row>
    <row r="42" spans="1:15" ht="20.25" x14ac:dyDescent="0.25">
      <c r="A42" s="55"/>
      <c r="B42" s="55"/>
      <c r="C42" s="57"/>
      <c r="D42" s="57"/>
      <c r="E42" s="39"/>
      <c r="F42" s="39"/>
      <c r="G42" s="39"/>
      <c r="H42" s="39"/>
      <c r="I42" s="39"/>
      <c r="J42" s="39"/>
      <c r="K42" s="39"/>
      <c r="L42" s="39"/>
      <c r="M42" s="39"/>
      <c r="N42" s="39"/>
      <c r="O42" s="39"/>
    </row>
    <row r="43" spans="1:15" ht="20.25" x14ac:dyDescent="0.25">
      <c r="A43" s="55"/>
      <c r="B43" s="55"/>
      <c r="C43" s="57"/>
      <c r="D43" s="57"/>
      <c r="E43" s="39"/>
      <c r="F43" s="39"/>
      <c r="G43" s="39"/>
      <c r="H43" s="39"/>
      <c r="I43" s="39"/>
      <c r="J43" s="39"/>
      <c r="K43" s="39"/>
      <c r="L43" s="39"/>
      <c r="M43" s="39"/>
      <c r="N43" s="39"/>
      <c r="O43" s="39"/>
    </row>
    <row r="44" spans="1:15" ht="20.25" x14ac:dyDescent="0.25">
      <c r="A44" s="55"/>
      <c r="B44" s="55"/>
      <c r="C44" s="57"/>
      <c r="D44" s="57"/>
      <c r="E44" s="39"/>
      <c r="F44" s="39"/>
      <c r="G44" s="39"/>
      <c r="H44" s="39"/>
      <c r="I44" s="39"/>
      <c r="J44" s="39"/>
      <c r="K44" s="39"/>
      <c r="L44" s="39"/>
      <c r="M44" s="39"/>
      <c r="N44" s="39"/>
      <c r="O44" s="39"/>
    </row>
    <row r="45" spans="1:15" ht="20.25" x14ac:dyDescent="0.25">
      <c r="A45" s="55"/>
      <c r="B45" s="55"/>
      <c r="C45" s="57"/>
      <c r="D45" s="57"/>
      <c r="E45" s="39"/>
      <c r="F45" s="39"/>
      <c r="G45" s="39"/>
      <c r="H45" s="39"/>
      <c r="I45" s="39"/>
      <c r="J45" s="39"/>
      <c r="K45" s="39"/>
      <c r="L45" s="39"/>
      <c r="M45" s="39"/>
      <c r="N45" s="39"/>
      <c r="O45" s="39"/>
    </row>
    <row r="46" spans="1:15" ht="20.25" x14ac:dyDescent="0.25">
      <c r="A46" s="55"/>
      <c r="B46" s="55"/>
      <c r="C46" s="57"/>
      <c r="D46" s="57"/>
      <c r="E46" s="39"/>
      <c r="F46" s="39"/>
      <c r="G46" s="39"/>
      <c r="H46" s="39"/>
      <c r="I46" s="39"/>
      <c r="J46" s="39"/>
      <c r="K46" s="39"/>
      <c r="L46" s="39"/>
      <c r="M46" s="39"/>
      <c r="N46" s="39"/>
      <c r="O46" s="39"/>
    </row>
    <row r="47" spans="1:15" ht="20.25" x14ac:dyDescent="0.25">
      <c r="A47" s="55"/>
      <c r="B47" s="55"/>
      <c r="C47" s="57"/>
      <c r="D47" s="57"/>
      <c r="E47" s="39"/>
      <c r="F47" s="39"/>
      <c r="G47" s="39"/>
      <c r="H47" s="39"/>
      <c r="I47" s="39"/>
      <c r="J47" s="39"/>
      <c r="K47" s="39"/>
      <c r="L47" s="39"/>
      <c r="M47" s="39"/>
      <c r="N47" s="39"/>
      <c r="O47" s="39"/>
    </row>
    <row r="48" spans="1:15" ht="20.25" x14ac:dyDescent="0.25">
      <c r="A48" s="55"/>
      <c r="B48" s="55"/>
      <c r="C48" s="57"/>
      <c r="D48" s="57"/>
      <c r="E48" s="39"/>
      <c r="F48" s="39"/>
      <c r="G48" s="39"/>
      <c r="H48" s="39"/>
      <c r="I48" s="39"/>
      <c r="J48" s="39"/>
      <c r="K48" s="39"/>
      <c r="L48" s="39"/>
      <c r="M48" s="39"/>
      <c r="N48" s="39"/>
      <c r="O48" s="39"/>
    </row>
    <row r="49" spans="1:15" ht="20.25" x14ac:dyDescent="0.25">
      <c r="A49" s="55"/>
      <c r="B49" s="55"/>
      <c r="C49" s="57"/>
      <c r="D49" s="57"/>
      <c r="E49" s="39"/>
      <c r="F49" s="39"/>
      <c r="G49" s="39"/>
      <c r="H49" s="39"/>
      <c r="I49" s="39"/>
      <c r="J49" s="39"/>
      <c r="K49" s="39"/>
      <c r="L49" s="39"/>
      <c r="M49" s="39"/>
      <c r="N49" s="39"/>
      <c r="O49" s="39"/>
    </row>
    <row r="50" spans="1:15" ht="20.25" x14ac:dyDescent="0.25">
      <c r="A50" s="55"/>
      <c r="B50" s="55"/>
      <c r="C50" s="57"/>
      <c r="D50" s="57"/>
      <c r="E50" s="39"/>
      <c r="F50" s="39"/>
      <c r="G50" s="39"/>
      <c r="H50" s="39"/>
      <c r="I50" s="39"/>
      <c r="J50" s="39"/>
      <c r="K50" s="39"/>
      <c r="L50" s="39"/>
      <c r="M50" s="39"/>
      <c r="N50" s="39"/>
      <c r="O50" s="39"/>
    </row>
    <row r="51" spans="1:15" ht="20.25" x14ac:dyDescent="0.25">
      <c r="A51" s="55"/>
      <c r="B51" s="55"/>
      <c r="C51" s="57"/>
      <c r="D51" s="57"/>
      <c r="E51" s="39"/>
      <c r="F51" s="39"/>
      <c r="G51" s="39"/>
      <c r="H51" s="39"/>
      <c r="I51" s="39"/>
      <c r="J51" s="39"/>
      <c r="K51" s="39"/>
      <c r="L51" s="39"/>
      <c r="M51" s="39"/>
      <c r="N51" s="39"/>
      <c r="O51" s="39"/>
    </row>
    <row r="52" spans="1:15" ht="20.25" x14ac:dyDescent="0.25">
      <c r="A52" s="55"/>
      <c r="B52" s="20"/>
      <c r="C52" s="27"/>
      <c r="D52" s="27"/>
    </row>
    <row r="53" spans="1:15" ht="20.25" x14ac:dyDescent="0.25">
      <c r="A53" s="55"/>
      <c r="B53" s="20"/>
      <c r="C53" s="27"/>
      <c r="D53" s="27"/>
    </row>
    <row r="54" spans="1:15" ht="20.25" x14ac:dyDescent="0.25">
      <c r="A54" s="55"/>
      <c r="B54" s="20"/>
      <c r="C54" s="27"/>
      <c r="D54" s="27"/>
    </row>
    <row r="55" spans="1:15" ht="20.25" x14ac:dyDescent="0.25">
      <c r="A55" s="55"/>
      <c r="B55" s="20"/>
      <c r="C55" s="27"/>
      <c r="D55" s="27"/>
    </row>
    <row r="56" spans="1:15" ht="20.25" x14ac:dyDescent="0.25">
      <c r="A56" s="55"/>
      <c r="B56" s="20"/>
      <c r="C56" s="27"/>
      <c r="D56" s="27"/>
    </row>
    <row r="57" spans="1:15" ht="20.25" x14ac:dyDescent="0.25">
      <c r="A57" s="55"/>
      <c r="B57" s="20"/>
      <c r="C57" s="27"/>
      <c r="D57" s="27"/>
    </row>
    <row r="58" spans="1:15" ht="20.25" x14ac:dyDescent="0.25">
      <c r="A58" s="55"/>
      <c r="B58" s="20"/>
      <c r="C58" s="27"/>
      <c r="D58" s="27"/>
    </row>
    <row r="59" spans="1:15" ht="20.25" x14ac:dyDescent="0.25">
      <c r="A59" s="55"/>
      <c r="B59" s="20"/>
      <c r="C59" s="27"/>
      <c r="D59" s="27"/>
    </row>
    <row r="60" spans="1:15" ht="20.25" x14ac:dyDescent="0.25">
      <c r="A60" s="55"/>
      <c r="B60" s="20"/>
      <c r="C60" s="27"/>
      <c r="D60" s="27"/>
    </row>
    <row r="61" spans="1:15" ht="20.25" x14ac:dyDescent="0.25">
      <c r="A61" s="55"/>
      <c r="B61" s="20"/>
      <c r="C61" s="27"/>
      <c r="D61" s="27"/>
    </row>
    <row r="62" spans="1:15" ht="20.25" x14ac:dyDescent="0.25">
      <c r="A62" s="55"/>
      <c r="B62" s="20"/>
      <c r="C62" s="27"/>
      <c r="D62" s="27"/>
    </row>
    <row r="63" spans="1:15" ht="20.25" x14ac:dyDescent="0.25">
      <c r="A63" s="55"/>
      <c r="B63" s="20"/>
      <c r="C63" s="27"/>
      <c r="D63" s="27"/>
    </row>
    <row r="64" spans="1:15" ht="20.25" x14ac:dyDescent="0.25">
      <c r="A64" s="55"/>
      <c r="B64" s="20"/>
      <c r="C64" s="27"/>
      <c r="D64" s="27"/>
    </row>
    <row r="65" spans="1:4" ht="20.25" x14ac:dyDescent="0.25">
      <c r="A65" s="55"/>
      <c r="B65" s="20"/>
      <c r="C65" s="27"/>
      <c r="D65" s="27"/>
    </row>
    <row r="66" spans="1:4" ht="20.25" x14ac:dyDescent="0.25">
      <c r="A66" s="55"/>
      <c r="B66" s="20"/>
      <c r="C66" s="27"/>
      <c r="D66" s="27"/>
    </row>
    <row r="67" spans="1:4" ht="20.25" x14ac:dyDescent="0.25">
      <c r="A67" s="55"/>
      <c r="B67" s="20"/>
      <c r="C67" s="27"/>
      <c r="D67" s="27"/>
    </row>
    <row r="68" spans="1:4" ht="20.25" x14ac:dyDescent="0.25">
      <c r="A68" s="55"/>
      <c r="B68" s="20"/>
      <c r="C68" s="27"/>
      <c r="D68" s="27"/>
    </row>
    <row r="69" spans="1:4" ht="20.25" x14ac:dyDescent="0.25">
      <c r="A69" s="55"/>
      <c r="B69" s="20"/>
      <c r="C69" s="27"/>
      <c r="D69" s="27"/>
    </row>
    <row r="70" spans="1:4" ht="20.25" x14ac:dyDescent="0.25">
      <c r="A70" s="55"/>
      <c r="B70" s="20"/>
      <c r="C70" s="27"/>
      <c r="D70" s="27"/>
    </row>
    <row r="71" spans="1:4" ht="20.25" x14ac:dyDescent="0.25">
      <c r="A71" s="55"/>
      <c r="B71" s="20"/>
      <c r="C71" s="27"/>
      <c r="D71" s="27"/>
    </row>
    <row r="72" spans="1:4" ht="20.25" x14ac:dyDescent="0.25">
      <c r="A72" s="55"/>
      <c r="B72" s="20"/>
      <c r="C72" s="27"/>
      <c r="D72" s="27"/>
    </row>
    <row r="73" spans="1:4" ht="20.25" x14ac:dyDescent="0.25">
      <c r="A73" s="55"/>
      <c r="B73" s="20"/>
      <c r="C73" s="27"/>
      <c r="D73" s="27"/>
    </row>
    <row r="74" spans="1:4" ht="20.25" x14ac:dyDescent="0.25">
      <c r="A74" s="55"/>
      <c r="B74" s="20"/>
      <c r="C74" s="27"/>
      <c r="D74" s="27"/>
    </row>
    <row r="75" spans="1:4" ht="20.25" x14ac:dyDescent="0.25">
      <c r="A75" s="55"/>
      <c r="B75" s="20"/>
      <c r="C75" s="27"/>
      <c r="D75" s="27"/>
    </row>
    <row r="76" spans="1:4" ht="20.25" x14ac:dyDescent="0.25">
      <c r="A76" s="55"/>
      <c r="B76" s="20"/>
      <c r="C76" s="27"/>
      <c r="D76" s="27"/>
    </row>
    <row r="77" spans="1:4" ht="20.25" x14ac:dyDescent="0.25">
      <c r="A77" s="55"/>
      <c r="B77" s="20"/>
      <c r="C77" s="27"/>
      <c r="D77" s="27"/>
    </row>
    <row r="78" spans="1:4" ht="20.25" x14ac:dyDescent="0.25">
      <c r="A78" s="55"/>
      <c r="B78" s="20"/>
      <c r="C78" s="27"/>
      <c r="D78" s="27"/>
    </row>
    <row r="79" spans="1:4" ht="20.25" x14ac:dyDescent="0.25">
      <c r="A79" s="55"/>
      <c r="B79" s="20"/>
      <c r="C79" s="27"/>
      <c r="D79" s="27"/>
    </row>
    <row r="80" spans="1:4" ht="20.25" x14ac:dyDescent="0.25">
      <c r="A80" s="55"/>
      <c r="B80" s="20"/>
      <c r="C80" s="27"/>
      <c r="D80" s="27"/>
    </row>
    <row r="81" spans="1:4" ht="20.25" x14ac:dyDescent="0.25">
      <c r="A81" s="55"/>
      <c r="B81" s="20"/>
      <c r="C81" s="27"/>
      <c r="D81" s="27"/>
    </row>
    <row r="82" spans="1:4" ht="20.25" x14ac:dyDescent="0.25">
      <c r="A82" s="55"/>
      <c r="B82" s="20"/>
      <c r="C82" s="27"/>
      <c r="D82" s="27"/>
    </row>
    <row r="83" spans="1:4" ht="20.25" x14ac:dyDescent="0.25">
      <c r="A83" s="55"/>
      <c r="B83" s="20"/>
      <c r="C83" s="27"/>
      <c r="D83" s="27"/>
    </row>
    <row r="84" spans="1:4" ht="20.25" x14ac:dyDescent="0.25">
      <c r="A84" s="55"/>
      <c r="B84" s="20"/>
      <c r="C84" s="27"/>
      <c r="D84" s="27"/>
    </row>
    <row r="85" spans="1:4" ht="20.25" x14ac:dyDescent="0.25">
      <c r="A85" s="55"/>
      <c r="B85" s="20"/>
      <c r="C85" s="27"/>
      <c r="D85" s="27"/>
    </row>
    <row r="86" spans="1:4" ht="20.25" x14ac:dyDescent="0.25">
      <c r="A86" s="55"/>
      <c r="B86" s="20"/>
      <c r="C86" s="27"/>
      <c r="D86" s="27"/>
    </row>
    <row r="87" spans="1:4" ht="20.25" x14ac:dyDescent="0.25">
      <c r="A87" s="55"/>
      <c r="B87" s="20"/>
      <c r="C87" s="27"/>
      <c r="D87" s="27"/>
    </row>
    <row r="88" spans="1:4" ht="20.25" x14ac:dyDescent="0.25">
      <c r="A88" s="55"/>
      <c r="B88" s="20"/>
      <c r="C88" s="27"/>
      <c r="D88" s="27"/>
    </row>
    <row r="89" spans="1:4" ht="20.25" x14ac:dyDescent="0.25">
      <c r="A89" s="55"/>
      <c r="B89" s="20"/>
      <c r="C89" s="27"/>
      <c r="D89" s="27"/>
    </row>
    <row r="90" spans="1:4" ht="20.25" x14ac:dyDescent="0.25">
      <c r="A90" s="55"/>
      <c r="B90" s="20"/>
      <c r="C90" s="27"/>
      <c r="D90" s="27"/>
    </row>
    <row r="91" spans="1:4" ht="20.25" x14ac:dyDescent="0.25">
      <c r="A91" s="55"/>
      <c r="B91" s="20"/>
      <c r="C91" s="27"/>
      <c r="D91" s="27"/>
    </row>
    <row r="92" spans="1:4" ht="20.25" x14ac:dyDescent="0.25">
      <c r="A92" s="55"/>
      <c r="B92" s="20"/>
      <c r="C92" s="27"/>
      <c r="D92" s="27"/>
    </row>
    <row r="93" spans="1:4" ht="20.25" x14ac:dyDescent="0.25">
      <c r="A93" s="55"/>
      <c r="B93" s="20"/>
      <c r="C93" s="27"/>
      <c r="D93" s="27"/>
    </row>
    <row r="94" spans="1:4" ht="20.25" x14ac:dyDescent="0.25">
      <c r="A94" s="55"/>
      <c r="B94" s="20"/>
      <c r="C94" s="27"/>
      <c r="D94" s="27"/>
    </row>
    <row r="95" spans="1:4" ht="20.25" x14ac:dyDescent="0.25">
      <c r="A95" s="55"/>
      <c r="B95" s="20"/>
      <c r="C95" s="27"/>
      <c r="D95" s="27"/>
    </row>
    <row r="96" spans="1:4" ht="20.25" x14ac:dyDescent="0.25">
      <c r="A96" s="55"/>
      <c r="B96" s="20"/>
      <c r="C96" s="27"/>
      <c r="D96" s="27"/>
    </row>
    <row r="97" spans="1:4" ht="20.25" x14ac:dyDescent="0.25">
      <c r="A97" s="55"/>
      <c r="B97" s="20"/>
      <c r="C97" s="27"/>
      <c r="D97" s="27"/>
    </row>
    <row r="98" spans="1:4" ht="20.25" x14ac:dyDescent="0.25">
      <c r="A98" s="55"/>
      <c r="B98" s="20"/>
      <c r="C98" s="27"/>
      <c r="D98" s="27"/>
    </row>
    <row r="99" spans="1:4" ht="20.25" x14ac:dyDescent="0.25">
      <c r="A99" s="55"/>
      <c r="B99" s="20"/>
      <c r="C99" s="27"/>
      <c r="D99" s="27"/>
    </row>
    <row r="100" spans="1:4" ht="20.25" x14ac:dyDescent="0.25">
      <c r="A100" s="55"/>
      <c r="B100" s="20"/>
      <c r="C100" s="27"/>
      <c r="D100" s="27"/>
    </row>
    <row r="101" spans="1:4" ht="20.25" x14ac:dyDescent="0.25">
      <c r="A101" s="55"/>
      <c r="B101" s="20"/>
      <c r="C101" s="27"/>
      <c r="D101" s="27"/>
    </row>
    <row r="102" spans="1:4" ht="20.25" x14ac:dyDescent="0.25">
      <c r="A102" s="55"/>
      <c r="B102" s="20"/>
      <c r="C102" s="27"/>
      <c r="D102" s="27"/>
    </row>
    <row r="103" spans="1:4" ht="20.25" x14ac:dyDescent="0.25">
      <c r="A103" s="55"/>
      <c r="B103" s="20"/>
      <c r="C103" s="27"/>
      <c r="D103" s="27"/>
    </row>
    <row r="104" spans="1:4" ht="20.25" x14ac:dyDescent="0.25">
      <c r="A104" s="55"/>
      <c r="B104" s="20"/>
      <c r="C104" s="27"/>
      <c r="D104" s="27"/>
    </row>
    <row r="105" spans="1:4" ht="20.25" x14ac:dyDescent="0.25">
      <c r="A105" s="55"/>
      <c r="B105" s="20"/>
      <c r="C105" s="27"/>
      <c r="D105" s="27"/>
    </row>
    <row r="106" spans="1:4" ht="20.25" x14ac:dyDescent="0.25">
      <c r="A106" s="55"/>
      <c r="B106" s="20"/>
      <c r="C106" s="27"/>
      <c r="D106" s="27"/>
    </row>
    <row r="107" spans="1:4" ht="20.25" x14ac:dyDescent="0.25">
      <c r="A107" s="55"/>
      <c r="B107" s="20"/>
      <c r="C107" s="27"/>
      <c r="D107" s="27"/>
    </row>
    <row r="108" spans="1:4" ht="20.25" x14ac:dyDescent="0.25">
      <c r="A108" s="55"/>
      <c r="B108" s="20"/>
      <c r="C108" s="27"/>
      <c r="D108" s="27"/>
    </row>
    <row r="109" spans="1:4" ht="20.25" x14ac:dyDescent="0.25">
      <c r="A109" s="55"/>
      <c r="B109" s="20"/>
      <c r="C109" s="27"/>
      <c r="D109" s="27"/>
    </row>
    <row r="110" spans="1:4" ht="20.25" x14ac:dyDescent="0.25">
      <c r="A110" s="55"/>
      <c r="B110" s="20"/>
      <c r="C110" s="27"/>
      <c r="D110" s="27"/>
    </row>
    <row r="111" spans="1:4" ht="20.25" x14ac:dyDescent="0.25">
      <c r="A111" s="55"/>
      <c r="B111" s="20"/>
      <c r="C111" s="27"/>
      <c r="D111" s="27"/>
    </row>
    <row r="112" spans="1:4" ht="20.25" x14ac:dyDescent="0.25">
      <c r="A112" s="55"/>
      <c r="B112" s="20"/>
      <c r="C112" s="27"/>
      <c r="D112" s="27"/>
    </row>
    <row r="113" spans="1:4" ht="20.25" x14ac:dyDescent="0.25">
      <c r="A113" s="55"/>
      <c r="B113" s="20"/>
      <c r="C113" s="27"/>
      <c r="D113" s="27"/>
    </row>
    <row r="114" spans="1:4" ht="20.25" x14ac:dyDescent="0.25">
      <c r="A114" s="55"/>
      <c r="B114" s="20"/>
      <c r="C114" s="27"/>
      <c r="D114" s="27"/>
    </row>
    <row r="115" spans="1:4" ht="20.25" x14ac:dyDescent="0.25">
      <c r="A115" s="55"/>
      <c r="B115" s="20"/>
      <c r="C115" s="27"/>
      <c r="D115" s="27"/>
    </row>
    <row r="116" spans="1:4" ht="20.25" x14ac:dyDescent="0.25">
      <c r="A116" s="55"/>
      <c r="B116" s="20"/>
      <c r="C116" s="27"/>
      <c r="D116" s="27"/>
    </row>
    <row r="117" spans="1:4" ht="20.25" x14ac:dyDescent="0.25">
      <c r="A117" s="55"/>
      <c r="B117" s="20"/>
      <c r="C117" s="27"/>
      <c r="D117" s="27"/>
    </row>
    <row r="118" spans="1:4" ht="20.25" x14ac:dyDescent="0.25">
      <c r="A118" s="55"/>
      <c r="B118" s="20"/>
      <c r="C118" s="27"/>
      <c r="D118" s="27"/>
    </row>
    <row r="119" spans="1:4" ht="20.25" x14ac:dyDescent="0.25">
      <c r="A119" s="55"/>
      <c r="B119" s="20"/>
      <c r="C119" s="27"/>
      <c r="D119" s="27"/>
    </row>
    <row r="120" spans="1:4" ht="20.25" x14ac:dyDescent="0.25">
      <c r="A120" s="55"/>
      <c r="B120" s="20"/>
      <c r="C120" s="27"/>
      <c r="D120" s="27"/>
    </row>
    <row r="121" spans="1:4" ht="20.25" x14ac:dyDescent="0.25">
      <c r="A121" s="55"/>
      <c r="B121" s="20"/>
      <c r="C121" s="27"/>
      <c r="D121" s="27"/>
    </row>
    <row r="122" spans="1:4" ht="20.25" x14ac:dyDescent="0.25">
      <c r="A122" s="55"/>
      <c r="B122" s="20"/>
      <c r="C122" s="27"/>
      <c r="D122" s="27"/>
    </row>
    <row r="123" spans="1:4" ht="20.25" x14ac:dyDescent="0.25">
      <c r="A123" s="55"/>
      <c r="B123" s="20"/>
      <c r="C123" s="27"/>
      <c r="D123" s="27"/>
    </row>
    <row r="124" spans="1:4" ht="20.25" x14ac:dyDescent="0.25">
      <c r="A124" s="55"/>
      <c r="B124" s="20"/>
      <c r="C124" s="27"/>
      <c r="D124" s="27"/>
    </row>
    <row r="125" spans="1:4" ht="20.25" x14ac:dyDescent="0.25">
      <c r="A125" s="55"/>
      <c r="B125" s="20"/>
      <c r="C125" s="27"/>
      <c r="D125" s="27"/>
    </row>
    <row r="126" spans="1:4" ht="20.25" x14ac:dyDescent="0.25">
      <c r="A126" s="55"/>
      <c r="B126" s="20"/>
      <c r="C126" s="27"/>
      <c r="D126" s="27"/>
    </row>
    <row r="127" spans="1:4" ht="20.25" x14ac:dyDescent="0.25">
      <c r="A127" s="55"/>
      <c r="B127" s="20"/>
      <c r="C127" s="27"/>
      <c r="D127" s="27"/>
    </row>
    <row r="128" spans="1:4" ht="20.25" x14ac:dyDescent="0.25">
      <c r="A128" s="55"/>
      <c r="B128" s="20"/>
      <c r="C128" s="27"/>
      <c r="D128" s="27"/>
    </row>
    <row r="129" spans="1:4" ht="20.25" x14ac:dyDescent="0.25">
      <c r="A129" s="55"/>
      <c r="B129" s="20"/>
      <c r="C129" s="27"/>
      <c r="D129" s="27"/>
    </row>
    <row r="130" spans="1:4" ht="20.25" x14ac:dyDescent="0.25">
      <c r="A130" s="55"/>
      <c r="B130" s="20"/>
      <c r="C130" s="27"/>
      <c r="D130" s="27"/>
    </row>
    <row r="131" spans="1:4" ht="20.25" x14ac:dyDescent="0.25">
      <c r="A131" s="55"/>
      <c r="B131" s="20"/>
      <c r="C131" s="27"/>
      <c r="D131" s="27"/>
    </row>
    <row r="132" spans="1:4" ht="20.25" x14ac:dyDescent="0.25">
      <c r="A132" s="55"/>
      <c r="B132" s="20"/>
      <c r="C132" s="27"/>
      <c r="D132" s="27"/>
    </row>
    <row r="133" spans="1:4" ht="20.25" x14ac:dyDescent="0.25">
      <c r="A133" s="55"/>
      <c r="B133" s="20"/>
      <c r="C133" s="27"/>
      <c r="D133" s="27"/>
    </row>
    <row r="134" spans="1:4" ht="20.25" x14ac:dyDescent="0.25">
      <c r="A134" s="55"/>
      <c r="B134" s="20"/>
      <c r="C134" s="27"/>
      <c r="D134" s="27"/>
    </row>
    <row r="135" spans="1:4" ht="20.25" x14ac:dyDescent="0.25">
      <c r="A135" s="55"/>
      <c r="B135" s="20"/>
      <c r="C135" s="27"/>
      <c r="D135" s="27"/>
    </row>
    <row r="136" spans="1:4" ht="20.25" x14ac:dyDescent="0.25">
      <c r="A136" s="55"/>
      <c r="B136" s="20"/>
      <c r="C136" s="27"/>
      <c r="D136" s="27"/>
    </row>
    <row r="137" spans="1:4" ht="20.25" x14ac:dyDescent="0.25">
      <c r="A137" s="55"/>
      <c r="B137" s="20"/>
      <c r="C137" s="27"/>
      <c r="D137" s="27"/>
    </row>
    <row r="138" spans="1:4" ht="20.25" x14ac:dyDescent="0.25">
      <c r="A138" s="55"/>
      <c r="B138" s="20"/>
      <c r="C138" s="27"/>
      <c r="D138" s="27"/>
    </row>
    <row r="139" spans="1:4" ht="20.25" x14ac:dyDescent="0.25">
      <c r="A139" s="55"/>
      <c r="B139" s="20"/>
      <c r="C139" s="27"/>
      <c r="D139" s="27"/>
    </row>
    <row r="140" spans="1:4" ht="20.25" x14ac:dyDescent="0.25">
      <c r="A140" s="55"/>
      <c r="B140" s="20"/>
      <c r="C140" s="27"/>
      <c r="D140" s="27"/>
    </row>
    <row r="141" spans="1:4" ht="20.25" x14ac:dyDescent="0.25">
      <c r="A141" s="55"/>
      <c r="B141" s="20"/>
      <c r="C141" s="27"/>
      <c r="D141" s="27"/>
    </row>
    <row r="142" spans="1:4" ht="20.25" x14ac:dyDescent="0.25">
      <c r="A142" s="55"/>
      <c r="B142" s="20"/>
      <c r="C142" s="27"/>
      <c r="D142" s="27"/>
    </row>
    <row r="143" spans="1:4" ht="20.25" x14ac:dyDescent="0.25">
      <c r="A143" s="55"/>
      <c r="B143" s="20"/>
      <c r="C143" s="27"/>
      <c r="D143" s="27"/>
    </row>
    <row r="144" spans="1:4" ht="20.25" x14ac:dyDescent="0.25">
      <c r="A144" s="55"/>
      <c r="B144" s="20"/>
      <c r="C144" s="27"/>
      <c r="D144" s="27"/>
    </row>
    <row r="145" spans="1:4" ht="20.25" x14ac:dyDescent="0.25">
      <c r="A145" s="55"/>
      <c r="B145" s="20"/>
      <c r="C145" s="27"/>
      <c r="D145" s="27"/>
    </row>
    <row r="146" spans="1:4" ht="20.25" x14ac:dyDescent="0.25">
      <c r="A146" s="55"/>
      <c r="B146" s="20"/>
      <c r="C146" s="27"/>
      <c r="D146" s="27"/>
    </row>
    <row r="147" spans="1:4" ht="20.25" x14ac:dyDescent="0.25">
      <c r="A147" s="55"/>
      <c r="B147" s="20"/>
      <c r="C147" s="27"/>
      <c r="D147" s="27"/>
    </row>
    <row r="148" spans="1:4" ht="20.25" x14ac:dyDescent="0.25">
      <c r="A148" s="55"/>
      <c r="B148" s="20"/>
      <c r="C148" s="27"/>
      <c r="D148" s="27"/>
    </row>
    <row r="149" spans="1:4" ht="20.25" x14ac:dyDescent="0.25">
      <c r="A149" s="55"/>
      <c r="B149" s="20"/>
      <c r="C149" s="27"/>
      <c r="D149" s="27"/>
    </row>
    <row r="150" spans="1:4" ht="20.25" x14ac:dyDescent="0.25">
      <c r="A150" s="55"/>
      <c r="B150" s="20"/>
      <c r="C150" s="27"/>
      <c r="D150" s="27"/>
    </row>
    <row r="151" spans="1:4" ht="20.25" x14ac:dyDescent="0.25">
      <c r="A151" s="55"/>
      <c r="B151" s="20"/>
      <c r="C151" s="27"/>
      <c r="D151" s="27"/>
    </row>
    <row r="152" spans="1:4" ht="20.25" x14ac:dyDescent="0.25">
      <c r="A152" s="55"/>
      <c r="B152" s="20"/>
      <c r="C152" s="27"/>
      <c r="D152" s="27"/>
    </row>
    <row r="153" spans="1:4" ht="20.25" x14ac:dyDescent="0.25">
      <c r="A153" s="55"/>
      <c r="B153" s="20"/>
      <c r="C153" s="27"/>
      <c r="D153" s="27"/>
    </row>
    <row r="154" spans="1:4" ht="20.25" x14ac:dyDescent="0.25">
      <c r="A154" s="55"/>
      <c r="B154" s="20"/>
      <c r="C154" s="27"/>
      <c r="D154" s="27"/>
    </row>
    <row r="155" spans="1:4" ht="20.25" x14ac:dyDescent="0.25">
      <c r="A155" s="55"/>
      <c r="B155" s="20"/>
      <c r="C155" s="27"/>
      <c r="D155" s="27"/>
    </row>
    <row r="156" spans="1:4" ht="20.25" x14ac:dyDescent="0.25">
      <c r="A156" s="55"/>
      <c r="B156" s="20"/>
      <c r="C156" s="27"/>
      <c r="D156" s="27"/>
    </row>
    <row r="157" spans="1:4" ht="20.25" x14ac:dyDescent="0.25">
      <c r="A157" s="55"/>
      <c r="B157" s="20"/>
      <c r="C157" s="27"/>
      <c r="D157" s="27"/>
    </row>
    <row r="158" spans="1:4" ht="20.25" x14ac:dyDescent="0.25">
      <c r="A158" s="55"/>
      <c r="B158" s="20"/>
      <c r="C158" s="27"/>
      <c r="D158" s="27"/>
    </row>
    <row r="159" spans="1:4" ht="20.25" x14ac:dyDescent="0.25">
      <c r="A159" s="55"/>
      <c r="B159" s="20"/>
      <c r="C159" s="27"/>
      <c r="D159" s="27"/>
    </row>
    <row r="160" spans="1:4" ht="20.25" x14ac:dyDescent="0.25">
      <c r="A160" s="55"/>
      <c r="B160" s="20"/>
      <c r="C160" s="27"/>
      <c r="D160" s="27"/>
    </row>
    <row r="161" spans="1:4" ht="20.25" x14ac:dyDescent="0.25">
      <c r="A161" s="55"/>
      <c r="B161" s="20"/>
      <c r="C161" s="27"/>
      <c r="D161" s="27"/>
    </row>
    <row r="162" spans="1:4" ht="20.25" x14ac:dyDescent="0.25">
      <c r="A162" s="55"/>
      <c r="B162" s="20"/>
      <c r="C162" s="27"/>
      <c r="D162" s="27"/>
    </row>
    <row r="163" spans="1:4" ht="20.25" x14ac:dyDescent="0.25">
      <c r="A163" s="55"/>
      <c r="B163" s="20"/>
      <c r="C163" s="27"/>
      <c r="D163" s="27"/>
    </row>
    <row r="164" spans="1:4" ht="20.25" x14ac:dyDescent="0.25">
      <c r="A164" s="55"/>
      <c r="B164" s="20"/>
      <c r="C164" s="27"/>
      <c r="D164" s="27"/>
    </row>
    <row r="165" spans="1:4" ht="20.25" x14ac:dyDescent="0.25">
      <c r="A165" s="55"/>
      <c r="B165" s="20"/>
      <c r="C165" s="27"/>
      <c r="D165" s="27"/>
    </row>
    <row r="166" spans="1:4" ht="20.25" x14ac:dyDescent="0.25">
      <c r="A166" s="55"/>
      <c r="B166" s="20"/>
      <c r="C166" s="27"/>
      <c r="D166" s="27"/>
    </row>
    <row r="167" spans="1:4" ht="20.25" x14ac:dyDescent="0.25">
      <c r="A167" s="55"/>
      <c r="B167" s="20"/>
      <c r="C167" s="27"/>
      <c r="D167" s="27"/>
    </row>
    <row r="168" spans="1:4" ht="20.25" x14ac:dyDescent="0.25">
      <c r="A168" s="55"/>
      <c r="B168" s="20"/>
      <c r="C168" s="27"/>
      <c r="D168" s="27"/>
    </row>
    <row r="169" spans="1:4" ht="20.25" x14ac:dyDescent="0.25">
      <c r="A169" s="55"/>
      <c r="B169" s="20"/>
      <c r="C169" s="27"/>
      <c r="D169" s="27"/>
    </row>
    <row r="170" spans="1:4" ht="20.25" x14ac:dyDescent="0.25">
      <c r="A170" s="55"/>
      <c r="B170" s="20"/>
      <c r="C170" s="27"/>
      <c r="D170" s="27"/>
    </row>
    <row r="171" spans="1:4" ht="20.25" x14ac:dyDescent="0.25">
      <c r="A171" s="55"/>
      <c r="B171" s="20"/>
      <c r="C171" s="27"/>
      <c r="D171" s="27"/>
    </row>
    <row r="172" spans="1:4" ht="20.25" x14ac:dyDescent="0.25">
      <c r="A172" s="55"/>
      <c r="B172" s="20"/>
      <c r="C172" s="27"/>
      <c r="D172" s="27"/>
    </row>
    <row r="173" spans="1:4" ht="20.25" x14ac:dyDescent="0.25">
      <c r="A173" s="55"/>
      <c r="B173" s="20"/>
      <c r="C173" s="27"/>
      <c r="D173" s="27"/>
    </row>
    <row r="174" spans="1:4" ht="20.25" x14ac:dyDescent="0.25">
      <c r="A174" s="55"/>
      <c r="B174" s="20"/>
      <c r="C174" s="27"/>
      <c r="D174" s="27"/>
    </row>
    <row r="175" spans="1:4" ht="20.25" x14ac:dyDescent="0.25">
      <c r="A175" s="55"/>
      <c r="B175" s="20"/>
      <c r="C175" s="27"/>
      <c r="D175" s="27"/>
    </row>
    <row r="176" spans="1:4" ht="20.25" x14ac:dyDescent="0.25">
      <c r="A176" s="55"/>
      <c r="B176" s="20"/>
      <c r="C176" s="27"/>
      <c r="D176" s="27"/>
    </row>
    <row r="177" spans="1:4" ht="20.25" x14ac:dyDescent="0.25">
      <c r="A177" s="55"/>
      <c r="B177" s="20"/>
      <c r="C177" s="27"/>
      <c r="D177" s="27"/>
    </row>
    <row r="178" spans="1:4" ht="20.25" x14ac:dyDescent="0.25">
      <c r="A178" s="55"/>
      <c r="B178" s="20"/>
      <c r="C178" s="27"/>
      <c r="D178" s="27"/>
    </row>
    <row r="179" spans="1:4" ht="20.25" x14ac:dyDescent="0.25">
      <c r="A179" s="55"/>
      <c r="B179" s="20"/>
      <c r="C179" s="27"/>
      <c r="D179" s="27"/>
    </row>
    <row r="180" spans="1:4" ht="20.25" x14ac:dyDescent="0.25">
      <c r="A180" s="55"/>
      <c r="B180" s="20"/>
      <c r="C180" s="27"/>
      <c r="D180" s="27"/>
    </row>
    <row r="181" spans="1:4" ht="20.25" x14ac:dyDescent="0.25">
      <c r="A181" s="55"/>
      <c r="B181" s="20"/>
      <c r="C181" s="27"/>
      <c r="D181" s="27"/>
    </row>
    <row r="182" spans="1:4" ht="20.25" x14ac:dyDescent="0.25">
      <c r="A182" s="55"/>
      <c r="B182" s="20"/>
      <c r="C182" s="27"/>
      <c r="D182" s="27"/>
    </row>
    <row r="183" spans="1:4" ht="20.25" x14ac:dyDescent="0.25">
      <c r="A183" s="55"/>
      <c r="B183" s="20"/>
      <c r="C183" s="27"/>
      <c r="D183" s="27"/>
    </row>
    <row r="184" spans="1:4" ht="20.25" x14ac:dyDescent="0.25">
      <c r="A184" s="55"/>
      <c r="B184" s="20"/>
      <c r="C184" s="27"/>
      <c r="D184" s="27"/>
    </row>
    <row r="185" spans="1:4" ht="20.25" x14ac:dyDescent="0.25">
      <c r="A185" s="55"/>
      <c r="B185" s="20"/>
      <c r="C185" s="27"/>
      <c r="D185" s="27"/>
    </row>
    <row r="186" spans="1:4" ht="20.25" x14ac:dyDescent="0.25">
      <c r="A186" s="55"/>
      <c r="B186" s="20"/>
      <c r="C186" s="27"/>
      <c r="D186" s="27"/>
    </row>
    <row r="187" spans="1:4" ht="20.25" x14ac:dyDescent="0.25">
      <c r="A187" s="55"/>
      <c r="B187" s="20"/>
      <c r="C187" s="27"/>
      <c r="D187" s="27"/>
    </row>
    <row r="188" spans="1:4" ht="20.25" x14ac:dyDescent="0.25">
      <c r="A188" s="55"/>
      <c r="B188" s="20"/>
      <c r="C188" s="27"/>
      <c r="D188" s="27"/>
    </row>
    <row r="189" spans="1:4" ht="20.25" x14ac:dyDescent="0.25">
      <c r="A189" s="55"/>
      <c r="B189" s="20"/>
      <c r="C189" s="27"/>
      <c r="D189" s="27"/>
    </row>
    <row r="190" spans="1:4" ht="20.25" x14ac:dyDescent="0.25">
      <c r="A190" s="55"/>
      <c r="B190" s="20"/>
      <c r="C190" s="27"/>
      <c r="D190" s="27"/>
    </row>
    <row r="191" spans="1:4" ht="20.25" x14ac:dyDescent="0.25">
      <c r="A191" s="55"/>
      <c r="B191" s="20"/>
      <c r="C191" s="27"/>
      <c r="D191" s="27"/>
    </row>
    <row r="192" spans="1:4" ht="20.25" x14ac:dyDescent="0.25">
      <c r="A192" s="55"/>
      <c r="B192" s="20"/>
      <c r="C192" s="27"/>
      <c r="D192" s="27"/>
    </row>
    <row r="193" spans="1:4" ht="20.25" x14ac:dyDescent="0.25">
      <c r="A193" s="55"/>
      <c r="B193" s="20"/>
      <c r="C193" s="27"/>
      <c r="D193" s="27"/>
    </row>
    <row r="194" spans="1:4" ht="20.25" x14ac:dyDescent="0.25">
      <c r="A194" s="55"/>
      <c r="B194" s="20"/>
      <c r="C194" s="27"/>
      <c r="D194" s="27"/>
    </row>
    <row r="195" spans="1:4" ht="20.25" x14ac:dyDescent="0.25">
      <c r="A195" s="55"/>
      <c r="B195" s="20"/>
      <c r="C195" s="27"/>
      <c r="D195" s="27"/>
    </row>
    <row r="196" spans="1:4" ht="20.25" x14ac:dyDescent="0.25">
      <c r="A196" s="55"/>
      <c r="B196" s="20"/>
      <c r="C196" s="27"/>
      <c r="D196" s="27"/>
    </row>
    <row r="197" spans="1:4" ht="20.25" x14ac:dyDescent="0.25">
      <c r="A197" s="55"/>
      <c r="B197" s="20"/>
      <c r="C197" s="27"/>
      <c r="D197" s="27"/>
    </row>
    <row r="198" spans="1:4" ht="20.25" x14ac:dyDescent="0.25">
      <c r="A198" s="55"/>
      <c r="B198" s="20"/>
      <c r="C198" s="27"/>
      <c r="D198" s="27"/>
    </row>
    <row r="199" spans="1:4" ht="20.25" x14ac:dyDescent="0.25">
      <c r="A199" s="55"/>
      <c r="B199" s="20"/>
      <c r="C199" s="27"/>
      <c r="D199" s="27"/>
    </row>
    <row r="200" spans="1:4" ht="20.25" x14ac:dyDescent="0.25">
      <c r="A200" s="55"/>
      <c r="B200" s="20"/>
      <c r="C200" s="27"/>
      <c r="D200" s="27"/>
    </row>
    <row r="201" spans="1:4" ht="20.25" x14ac:dyDescent="0.25">
      <c r="A201" s="55"/>
      <c r="B201" s="20"/>
      <c r="C201" s="27"/>
      <c r="D201" s="27"/>
    </row>
    <row r="202" spans="1:4" ht="20.25" x14ac:dyDescent="0.25">
      <c r="A202" s="55"/>
      <c r="B202" s="20"/>
      <c r="C202" s="27"/>
      <c r="D202" s="27"/>
    </row>
    <row r="203" spans="1:4" ht="20.25" x14ac:dyDescent="0.25">
      <c r="A203" s="55"/>
      <c r="B203" s="20"/>
      <c r="C203" s="27"/>
      <c r="D203" s="27"/>
    </row>
    <row r="204" spans="1:4" ht="20.25" x14ac:dyDescent="0.25">
      <c r="A204" s="55"/>
      <c r="B204" s="20"/>
      <c r="C204" s="27"/>
      <c r="D204" s="27"/>
    </row>
    <row r="205" spans="1:4" ht="20.25" x14ac:dyDescent="0.25">
      <c r="A205" s="55"/>
      <c r="B205" s="20"/>
      <c r="C205" s="27"/>
      <c r="D205" s="27"/>
    </row>
    <row r="206" spans="1:4" ht="20.25" x14ac:dyDescent="0.25">
      <c r="A206" s="55"/>
      <c r="B206" s="20"/>
      <c r="C206" s="27"/>
      <c r="D206" s="27"/>
    </row>
    <row r="207" spans="1:4" ht="20.25" x14ac:dyDescent="0.25">
      <c r="A207" s="55"/>
      <c r="B207" s="20"/>
      <c r="C207" s="27"/>
      <c r="D207" s="27"/>
    </row>
    <row r="208" spans="1:4" x14ac:dyDescent="0.25">
      <c r="A208" s="39"/>
      <c r="B208" s="20"/>
      <c r="C208" s="20"/>
      <c r="D208" s="20"/>
    </row>
    <row r="209" spans="1:8" ht="20.25" x14ac:dyDescent="0.25">
      <c r="A209" s="39"/>
      <c r="B209" s="23" t="s">
        <v>136</v>
      </c>
      <c r="C209" s="23" t="s">
        <v>137</v>
      </c>
      <c r="D209" s="26" t="s">
        <v>136</v>
      </c>
      <c r="E209" s="26" t="s">
        <v>137</v>
      </c>
    </row>
    <row r="210" spans="1:8" ht="21" x14ac:dyDescent="0.35">
      <c r="A210" s="39"/>
      <c r="B210" s="24" t="s">
        <v>138</v>
      </c>
      <c r="C210" s="24" t="s">
        <v>139</v>
      </c>
      <c r="D210" t="s">
        <v>138</v>
      </c>
      <c r="F210" t="str">
        <f>IF(NOT(ISBLANK(D210)),D210,IF(NOT(ISBLANK(E210)),"     "&amp;E210,FALSE))</f>
        <v>Afectación Económica o presupuestal</v>
      </c>
      <c r="G210" t="s">
        <v>138</v>
      </c>
      <c r="H210" t="str">
        <f ca="1">IF(NOT(ISERROR(MATCH(G210,_xlfn.ANCHORARRAY(B221),0))),F223&amp;"Por favor no seleccionar los criterios de impacto",G210)</f>
        <v>Afectación Económica o presupuestal</v>
      </c>
    </row>
    <row r="211" spans="1:8" ht="21" x14ac:dyDescent="0.35">
      <c r="A211" s="39"/>
      <c r="B211" s="24" t="s">
        <v>138</v>
      </c>
      <c r="C211" s="24" t="s">
        <v>111</v>
      </c>
      <c r="E211" t="s">
        <v>139</v>
      </c>
      <c r="F211" t="str">
        <f t="shared" ref="F211:F221" si="0">IF(NOT(ISBLANK(D211)),D211,IF(NOT(ISBLANK(E211)),"     "&amp;E211,FALSE))</f>
        <v xml:space="preserve">     Afectación menor a 10 SMLMV .</v>
      </c>
    </row>
    <row r="212" spans="1:8" ht="21" x14ac:dyDescent="0.35">
      <c r="A212" s="39"/>
      <c r="B212" s="24" t="s">
        <v>138</v>
      </c>
      <c r="C212" s="24" t="s">
        <v>114</v>
      </c>
      <c r="E212" t="s">
        <v>111</v>
      </c>
      <c r="F212" t="str">
        <f t="shared" si="0"/>
        <v xml:space="preserve">     Entre 10 y 50 SMLMV </v>
      </c>
    </row>
    <row r="213" spans="1:8" ht="21" x14ac:dyDescent="0.35">
      <c r="A213" s="39"/>
      <c r="B213" s="24" t="s">
        <v>138</v>
      </c>
      <c r="C213" s="24" t="s">
        <v>118</v>
      </c>
      <c r="E213" t="s">
        <v>114</v>
      </c>
      <c r="F213" t="str">
        <f t="shared" si="0"/>
        <v xml:space="preserve">     Entre 50 y 100 SMLMV </v>
      </c>
    </row>
    <row r="214" spans="1:8" ht="21" x14ac:dyDescent="0.35">
      <c r="A214" s="39"/>
      <c r="B214" s="24" t="s">
        <v>138</v>
      </c>
      <c r="C214" s="24" t="s">
        <v>122</v>
      </c>
      <c r="E214" t="s">
        <v>118</v>
      </c>
      <c r="F214" t="str">
        <f t="shared" si="0"/>
        <v xml:space="preserve">     Entre 100 y 500 SMLMV </v>
      </c>
    </row>
    <row r="215" spans="1:8" ht="21" x14ac:dyDescent="0.35">
      <c r="A215" s="39"/>
      <c r="B215" s="24" t="s">
        <v>104</v>
      </c>
      <c r="C215" s="24" t="s">
        <v>108</v>
      </c>
      <c r="E215" t="s">
        <v>122</v>
      </c>
      <c r="F215" t="str">
        <f t="shared" si="0"/>
        <v xml:space="preserve">     Mayor a 500 SMLMV </v>
      </c>
    </row>
    <row r="216" spans="1:8" ht="21" x14ac:dyDescent="0.35">
      <c r="A216" s="39"/>
      <c r="B216" s="24" t="s">
        <v>104</v>
      </c>
      <c r="C216" s="24" t="s">
        <v>112</v>
      </c>
      <c r="D216" t="s">
        <v>104</v>
      </c>
      <c r="F216" t="str">
        <f t="shared" si="0"/>
        <v>Pérdida Reputacional</v>
      </c>
    </row>
    <row r="217" spans="1:8" ht="21" x14ac:dyDescent="0.35">
      <c r="A217" s="39"/>
      <c r="B217" s="24" t="s">
        <v>104</v>
      </c>
      <c r="C217" s="24" t="s">
        <v>115</v>
      </c>
      <c r="E217" t="s">
        <v>108</v>
      </c>
      <c r="F217" t="str">
        <f t="shared" si="0"/>
        <v xml:space="preserve">     El riesgo afecta la imagen de alguna área de la organización</v>
      </c>
    </row>
    <row r="218" spans="1:8" ht="21" x14ac:dyDescent="0.35">
      <c r="A218" s="39"/>
      <c r="B218" s="24" t="s">
        <v>104</v>
      </c>
      <c r="C218" s="24" t="s">
        <v>119</v>
      </c>
      <c r="E218" t="s">
        <v>112</v>
      </c>
      <c r="F218" t="str">
        <f t="shared" si="0"/>
        <v xml:space="preserve">     El riesgo afecta la imagen de la entidad internamente, de conocimiento general, nivel interno, de junta dircetiva y accionistas y/o de provedores</v>
      </c>
    </row>
    <row r="219" spans="1:8" ht="21" x14ac:dyDescent="0.35">
      <c r="A219" s="39"/>
      <c r="B219" s="24" t="s">
        <v>104</v>
      </c>
      <c r="C219" s="24" t="s">
        <v>123</v>
      </c>
      <c r="E219" t="s">
        <v>115</v>
      </c>
      <c r="F219" t="str">
        <f t="shared" si="0"/>
        <v xml:space="preserve">     El riesgo afecta la imagen de la entidad con algunos usuarios de relevancia frente al logro de los objetivos</v>
      </c>
    </row>
    <row r="220" spans="1:8" x14ac:dyDescent="0.25">
      <c r="A220" s="39"/>
      <c r="B220" s="25"/>
      <c r="C220" s="25"/>
      <c r="E220" t="s">
        <v>119</v>
      </c>
      <c r="F220" t="str">
        <f t="shared" si="0"/>
        <v xml:space="preserve">     El riesgo afecta la imagen de de la entidad con efecto publicitario sostenido a nivel de sector administrativo, nivel departamental o municipal</v>
      </c>
    </row>
    <row r="221" spans="1:8" x14ac:dyDescent="0.25">
      <c r="A221" s="39"/>
      <c r="B221" s="25" t="e" cm="1">
        <f t="array" aca="1" ref="B221:B223" ca="1">_xlfn.UNIQUE(Tabla1[[#All],[Criterios]])</f>
        <v>#NAME?</v>
      </c>
      <c r="C221" s="25"/>
      <c r="E221" t="s">
        <v>123</v>
      </c>
      <c r="F221" t="str">
        <f t="shared" si="0"/>
        <v xml:space="preserve">     El riesgo afecta la imagen de la entidad a nivel nacional, con efecto publicitarios sostenible a nivel país</v>
      </c>
    </row>
    <row r="222" spans="1:8" x14ac:dyDescent="0.25">
      <c r="A222" s="39"/>
      <c r="B222" s="25" t="e">
        <f ca="1"/>
        <v>#NAME?</v>
      </c>
      <c r="C222" s="25"/>
    </row>
    <row r="223" spans="1:8" x14ac:dyDescent="0.25">
      <c r="B223" s="25" t="e">
        <f ca="1"/>
        <v>#NAME?</v>
      </c>
      <c r="C223" s="25"/>
      <c r="F223" s="28" t="s">
        <v>140</v>
      </c>
    </row>
    <row r="224" spans="1:8" x14ac:dyDescent="0.25">
      <c r="B224" s="19"/>
      <c r="C224" s="19"/>
      <c r="F224" s="28" t="s">
        <v>141</v>
      </c>
    </row>
    <row r="225" spans="2:4" x14ac:dyDescent="0.25">
      <c r="B225" s="19"/>
      <c r="C225" s="19"/>
    </row>
    <row r="226" spans="2:4" x14ac:dyDescent="0.25">
      <c r="B226" s="19"/>
      <c r="C226" s="19"/>
    </row>
    <row r="227" spans="2:4" x14ac:dyDescent="0.25">
      <c r="B227" s="19"/>
      <c r="C227" s="19"/>
      <c r="D227" s="19"/>
    </row>
    <row r="228" spans="2:4" x14ac:dyDescent="0.25">
      <c r="B228" s="19"/>
      <c r="C228" s="19"/>
      <c r="D228" s="19"/>
    </row>
    <row r="229" spans="2:4" x14ac:dyDescent="0.25">
      <c r="B229" s="19"/>
      <c r="C229" s="19"/>
      <c r="D229" s="19"/>
    </row>
    <row r="230" spans="2:4" x14ac:dyDescent="0.25">
      <c r="B230" s="19"/>
      <c r="C230" s="19"/>
      <c r="D230" s="19"/>
    </row>
    <row r="231" spans="2:4" x14ac:dyDescent="0.25">
      <c r="B231" s="19"/>
      <c r="C231" s="19"/>
      <c r="D231" s="19"/>
    </row>
    <row r="232" spans="2:4" x14ac:dyDescent="0.25">
      <c r="B232" s="19"/>
      <c r="C232" s="19"/>
      <c r="D232" s="19"/>
    </row>
  </sheetData>
  <mergeCells count="1">
    <mergeCell ref="B1:D1"/>
  </mergeCells>
  <dataValidations disablePrompts="1" count="1">
    <dataValidation type="list" allowBlank="1" showInputMessage="1" showErrorMessage="1" sqref="G210" xr:uid="{00000000-0002-0000-0500-000000000000}">
      <formula1>$F$210:$F$221</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16"/>
  <sheetViews>
    <sheetView topLeftCell="A10" workbookViewId="0">
      <selection activeCell="B1" sqref="B1:F15"/>
    </sheetView>
  </sheetViews>
  <sheetFormatPr baseColWidth="10" defaultColWidth="14.28515625" defaultRowHeight="12.75" x14ac:dyDescent="0.2"/>
  <cols>
    <col min="1" max="2" width="14.28515625" style="40"/>
    <col min="3" max="3" width="17" style="40" customWidth="1"/>
    <col min="4" max="4" width="14.28515625" style="40"/>
    <col min="5" max="5" width="46" style="40" customWidth="1"/>
    <col min="6" max="16384" width="14.28515625" style="40"/>
  </cols>
  <sheetData>
    <row r="1" spans="2:6" ht="24" customHeight="1" thickBot="1" x14ac:dyDescent="0.25">
      <c r="B1" s="340" t="s">
        <v>142</v>
      </c>
      <c r="C1" s="341"/>
      <c r="D1" s="341"/>
      <c r="E1" s="341"/>
      <c r="F1" s="342"/>
    </row>
    <row r="2" spans="2:6" ht="16.5" thickBot="1" x14ac:dyDescent="0.3">
      <c r="B2" s="41"/>
      <c r="C2" s="41"/>
      <c r="D2" s="41"/>
      <c r="E2" s="41"/>
      <c r="F2" s="41"/>
    </row>
    <row r="3" spans="2:6" ht="16.5" thickBot="1" x14ac:dyDescent="0.25">
      <c r="B3" s="344" t="s">
        <v>143</v>
      </c>
      <c r="C3" s="345"/>
      <c r="D3" s="345"/>
      <c r="E3" s="53" t="s">
        <v>144</v>
      </c>
      <c r="F3" s="54" t="s">
        <v>145</v>
      </c>
    </row>
    <row r="4" spans="2:6" ht="31.5" x14ac:dyDescent="0.2">
      <c r="B4" s="346" t="s">
        <v>146</v>
      </c>
      <c r="C4" s="348" t="s">
        <v>67</v>
      </c>
      <c r="D4" s="42" t="s">
        <v>147</v>
      </c>
      <c r="E4" s="43" t="s">
        <v>148</v>
      </c>
      <c r="F4" s="44">
        <v>0.25</v>
      </c>
    </row>
    <row r="5" spans="2:6" ht="47.25" x14ac:dyDescent="0.2">
      <c r="B5" s="347"/>
      <c r="C5" s="349"/>
      <c r="D5" s="45" t="s">
        <v>149</v>
      </c>
      <c r="E5" s="46" t="s">
        <v>150</v>
      </c>
      <c r="F5" s="47">
        <v>0.15</v>
      </c>
    </row>
    <row r="6" spans="2:6" ht="47.25" x14ac:dyDescent="0.2">
      <c r="B6" s="347"/>
      <c r="C6" s="349"/>
      <c r="D6" s="45" t="s">
        <v>151</v>
      </c>
      <c r="E6" s="46" t="s">
        <v>152</v>
      </c>
      <c r="F6" s="47">
        <v>0.1</v>
      </c>
    </row>
    <row r="7" spans="2:6" ht="63" x14ac:dyDescent="0.2">
      <c r="B7" s="347"/>
      <c r="C7" s="349" t="s">
        <v>68</v>
      </c>
      <c r="D7" s="45" t="s">
        <v>153</v>
      </c>
      <c r="E7" s="46" t="s">
        <v>154</v>
      </c>
      <c r="F7" s="47">
        <v>0.25</v>
      </c>
    </row>
    <row r="8" spans="2:6" ht="31.5" x14ac:dyDescent="0.2">
      <c r="B8" s="347"/>
      <c r="C8" s="349"/>
      <c r="D8" s="45" t="s">
        <v>155</v>
      </c>
      <c r="E8" s="46" t="s">
        <v>156</v>
      </c>
      <c r="F8" s="47">
        <v>0.15</v>
      </c>
    </row>
    <row r="9" spans="2:6" ht="47.25" x14ac:dyDescent="0.2">
      <c r="B9" s="347" t="s">
        <v>157</v>
      </c>
      <c r="C9" s="349" t="s">
        <v>69</v>
      </c>
      <c r="D9" s="45" t="s">
        <v>158</v>
      </c>
      <c r="E9" s="46" t="s">
        <v>159</v>
      </c>
      <c r="F9" s="48" t="s">
        <v>160</v>
      </c>
    </row>
    <row r="10" spans="2:6" ht="63" x14ac:dyDescent="0.2">
      <c r="B10" s="347"/>
      <c r="C10" s="349"/>
      <c r="D10" s="45" t="s">
        <v>161</v>
      </c>
      <c r="E10" s="46" t="s">
        <v>162</v>
      </c>
      <c r="F10" s="48" t="s">
        <v>160</v>
      </c>
    </row>
    <row r="11" spans="2:6" ht="47.25" x14ac:dyDescent="0.2">
      <c r="B11" s="347"/>
      <c r="C11" s="349" t="s">
        <v>70</v>
      </c>
      <c r="D11" s="45" t="s">
        <v>163</v>
      </c>
      <c r="E11" s="46" t="s">
        <v>164</v>
      </c>
      <c r="F11" s="48" t="s">
        <v>160</v>
      </c>
    </row>
    <row r="12" spans="2:6" ht="47.25" x14ac:dyDescent="0.2">
      <c r="B12" s="347"/>
      <c r="C12" s="349"/>
      <c r="D12" s="45" t="s">
        <v>165</v>
      </c>
      <c r="E12" s="46" t="s">
        <v>166</v>
      </c>
      <c r="F12" s="48" t="s">
        <v>160</v>
      </c>
    </row>
    <row r="13" spans="2:6" ht="31.5" x14ac:dyDescent="0.2">
      <c r="B13" s="347"/>
      <c r="C13" s="349" t="s">
        <v>71</v>
      </c>
      <c r="D13" s="45" t="s">
        <v>167</v>
      </c>
      <c r="E13" s="46" t="s">
        <v>168</v>
      </c>
      <c r="F13" s="48" t="s">
        <v>160</v>
      </c>
    </row>
    <row r="14" spans="2:6" ht="32.25" thickBot="1" x14ac:dyDescent="0.25">
      <c r="B14" s="350"/>
      <c r="C14" s="351"/>
      <c r="D14" s="49" t="s">
        <v>169</v>
      </c>
      <c r="E14" s="50" t="s">
        <v>170</v>
      </c>
      <c r="F14" s="51" t="s">
        <v>160</v>
      </c>
    </row>
    <row r="15" spans="2:6" ht="49.5" customHeight="1" x14ac:dyDescent="0.2">
      <c r="B15" s="343" t="s">
        <v>171</v>
      </c>
      <c r="C15" s="343"/>
      <c r="D15" s="343"/>
      <c r="E15" s="343"/>
      <c r="F15" s="343"/>
    </row>
    <row r="16" spans="2:6" ht="27" customHeight="1" x14ac:dyDescent="0.25">
      <c r="B16" s="52"/>
    </row>
  </sheetData>
  <mergeCells count="10">
    <mergeCell ref="B1:F1"/>
    <mergeCell ref="B15:F15"/>
    <mergeCell ref="B3:D3"/>
    <mergeCell ref="B4:B8"/>
    <mergeCell ref="C4:C6"/>
    <mergeCell ref="C7:C8"/>
    <mergeCell ref="B9:B14"/>
    <mergeCell ref="C9:C10"/>
    <mergeCell ref="C11:C12"/>
    <mergeCell ref="C13:C14"/>
  </mergeCells>
  <pageMargins left="0.70866141732283472" right="0.70866141732283472" top="0.74803149606299213" bottom="0.74803149606299213" header="0.31496062992125984" footer="0.31496062992125984"/>
  <pageSetup paperSize="9" scale="70"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E27"/>
  <sheetViews>
    <sheetView topLeftCell="A7" workbookViewId="0">
      <selection activeCell="C27" sqref="C27"/>
    </sheetView>
  </sheetViews>
  <sheetFormatPr baseColWidth="10" defaultColWidth="11.42578125" defaultRowHeight="15" x14ac:dyDescent="0.25"/>
  <sheetData>
    <row r="2" spans="2:5" x14ac:dyDescent="0.25">
      <c r="B2" t="s">
        <v>172</v>
      </c>
      <c r="E2" t="s">
        <v>173</v>
      </c>
    </row>
    <row r="3" spans="2:5" x14ac:dyDescent="0.25">
      <c r="B3" t="s">
        <v>174</v>
      </c>
      <c r="E3" t="s">
        <v>175</v>
      </c>
    </row>
    <row r="4" spans="2:5" x14ac:dyDescent="0.25">
      <c r="B4" t="s">
        <v>176</v>
      </c>
      <c r="E4" t="s">
        <v>177</v>
      </c>
    </row>
    <row r="5" spans="2:5" x14ac:dyDescent="0.25">
      <c r="B5" t="s">
        <v>178</v>
      </c>
    </row>
    <row r="8" spans="2:5" x14ac:dyDescent="0.25">
      <c r="B8" t="s">
        <v>179</v>
      </c>
    </row>
    <row r="9" spans="2:5" x14ac:dyDescent="0.25">
      <c r="B9" t="s">
        <v>180</v>
      </c>
    </row>
    <row r="10" spans="2:5" x14ac:dyDescent="0.25">
      <c r="B10" t="s">
        <v>181</v>
      </c>
    </row>
    <row r="13" spans="2:5" x14ac:dyDescent="0.25">
      <c r="B13" t="s">
        <v>182</v>
      </c>
    </row>
    <row r="14" spans="2:5" x14ac:dyDescent="0.25">
      <c r="B14" t="s">
        <v>183</v>
      </c>
    </row>
    <row r="15" spans="2:5" x14ac:dyDescent="0.25">
      <c r="B15" t="s">
        <v>184</v>
      </c>
    </row>
    <row r="16" spans="2:5" x14ac:dyDescent="0.25">
      <c r="B16" t="s">
        <v>185</v>
      </c>
    </row>
    <row r="17" spans="2:2" x14ac:dyDescent="0.25">
      <c r="B17" t="s">
        <v>186</v>
      </c>
    </row>
    <row r="18" spans="2:2" x14ac:dyDescent="0.25">
      <c r="B18" t="s">
        <v>187</v>
      </c>
    </row>
    <row r="19" spans="2:2" x14ac:dyDescent="0.25">
      <c r="B19" t="s">
        <v>188</v>
      </c>
    </row>
    <row r="22" spans="2:2" x14ac:dyDescent="0.25">
      <c r="B22" t="s">
        <v>278</v>
      </c>
    </row>
    <row r="23" spans="2:2" x14ac:dyDescent="0.25">
      <c r="B23" t="s">
        <v>277</v>
      </c>
    </row>
    <row r="25" spans="2:2" x14ac:dyDescent="0.25">
      <c r="B25" t="s">
        <v>279</v>
      </c>
    </row>
    <row r="26" spans="2:2" x14ac:dyDescent="0.25">
      <c r="B26" t="s">
        <v>280</v>
      </c>
    </row>
    <row r="27" spans="2:2" x14ac:dyDescent="0.25">
      <c r="B27" t="s">
        <v>281</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C19" sqref="C19"/>
    </sheetView>
  </sheetViews>
  <sheetFormatPr baseColWidth="10" defaultColWidth="11.42578125" defaultRowHeight="12.75" x14ac:dyDescent="0.2"/>
  <cols>
    <col min="1" max="1" width="32.85546875" style="6" customWidth="1"/>
    <col min="2" max="16384" width="11.42578125" style="6"/>
  </cols>
  <sheetData>
    <row r="3" spans="1:1" x14ac:dyDescent="0.2">
      <c r="A3" s="7" t="s">
        <v>147</v>
      </c>
    </row>
    <row r="4" spans="1:1" x14ac:dyDescent="0.2">
      <c r="A4" s="7" t="s">
        <v>149</v>
      </c>
    </row>
    <row r="5" spans="1:1" x14ac:dyDescent="0.2">
      <c r="A5" s="7" t="s">
        <v>151</v>
      </c>
    </row>
    <row r="6" spans="1:1" x14ac:dyDescent="0.2">
      <c r="A6" s="7" t="s">
        <v>153</v>
      </c>
    </row>
    <row r="7" spans="1:1" x14ac:dyDescent="0.2">
      <c r="A7" s="7" t="s">
        <v>155</v>
      </c>
    </row>
    <row r="8" spans="1:1" x14ac:dyDescent="0.2">
      <c r="A8" s="7" t="s">
        <v>158</v>
      </c>
    </row>
    <row r="9" spans="1:1" x14ac:dyDescent="0.2">
      <c r="A9" s="7" t="s">
        <v>161</v>
      </c>
    </row>
    <row r="10" spans="1:1" x14ac:dyDescent="0.2">
      <c r="A10" s="7" t="s">
        <v>163</v>
      </c>
    </row>
    <row r="11" spans="1:1" x14ac:dyDescent="0.2">
      <c r="A11" s="7" t="s">
        <v>165</v>
      </c>
    </row>
    <row r="12" spans="1:1" x14ac:dyDescent="0.2">
      <c r="A12" s="7" t="s">
        <v>189</v>
      </c>
    </row>
    <row r="13" spans="1:1" x14ac:dyDescent="0.2">
      <c r="A13" s="7" t="s">
        <v>190</v>
      </c>
    </row>
    <row r="14" spans="1:1" x14ac:dyDescent="0.2">
      <c r="A14" s="7" t="s">
        <v>191</v>
      </c>
    </row>
    <row r="16" spans="1:1" x14ac:dyDescent="0.2">
      <c r="A16" s="7" t="s">
        <v>192</v>
      </c>
    </row>
    <row r="17" spans="1:1" x14ac:dyDescent="0.2">
      <c r="A17" s="7" t="s">
        <v>172</v>
      </c>
    </row>
    <row r="18" spans="1:1" x14ac:dyDescent="0.2">
      <c r="A18" s="7" t="s">
        <v>174</v>
      </c>
    </row>
    <row r="20" spans="1:1" x14ac:dyDescent="0.2">
      <c r="A20" s="7" t="s">
        <v>180</v>
      </c>
    </row>
    <row r="21" spans="1:1" x14ac:dyDescent="0.2">
      <c r="A21" s="7" t="s">
        <v>181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Intructivo  </vt:lpstr>
      <vt:lpstr>Mapa de Riesgos</vt:lpstr>
      <vt:lpstr>Matriz Calor Inherente </vt:lpstr>
      <vt:lpstr>Matriz calor Residual </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CANAL TRO</cp:lastModifiedBy>
  <cp:revision/>
  <cp:lastPrinted>2024-04-17T20:08:04Z</cp:lastPrinted>
  <dcterms:created xsi:type="dcterms:W3CDTF">2020-03-24T23:12:47Z</dcterms:created>
  <dcterms:modified xsi:type="dcterms:W3CDTF">2026-01-30T14:58:51Z</dcterms:modified>
  <cp:category/>
  <cp:contentStatus/>
</cp:coreProperties>
</file>