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defaultThemeVersion="124226"/>
  <mc:AlternateContent xmlns:mc="http://schemas.openxmlformats.org/markup-compatibility/2006">
    <mc:Choice Requires="x15">
      <x15ac:absPath xmlns:x15ac="http://schemas.microsoft.com/office/spreadsheetml/2010/11/ac" url="C:\Users\CANAL TRO\Desktop\Disco e\PLANEACION INSTITUCIONAL 2026\MAPA DE RIESGOS 2025\SEGUIMIENTO MAPA DE RIESGOS 2026\"/>
    </mc:Choice>
  </mc:AlternateContent>
  <xr:revisionPtr revIDLastSave="0" documentId="13_ncr:1_{CEE1DD7B-19F1-4B1A-94DF-95F41757EC9D}" xr6:coauthVersionLast="47" xr6:coauthVersionMax="47" xr10:uidLastSave="{00000000-0000-0000-0000-000000000000}"/>
  <bookViews>
    <workbookView xWindow="-120" yWindow="-120" windowWidth="29040" windowHeight="15720" tabRatio="882" firstSheet="1" activeTab="1" xr2:uid="{00000000-000D-0000-FFFF-FFFF00000000}"/>
  </bookViews>
  <sheets>
    <sheet name="Intructivo  " sheetId="22" state="hidden" r:id="rId1"/>
    <sheet name="Mapa de Riesgos" sheetId="1" r:id="rId2"/>
    <sheet name="Matriz Calor Inherente " sheetId="23" r:id="rId3"/>
    <sheet name="Matriz calor Residual " sheetId="24" r:id="rId4"/>
    <sheet name="Tabla probabilidad" sheetId="12" r:id="rId5"/>
    <sheet name="Tabla Impacto" sheetId="13" r:id="rId6"/>
    <sheet name="Tabla Valoración controles" sheetId="15" r:id="rId7"/>
    <sheet name="Opciones Tratamiento" sheetId="16" r:id="rId8"/>
    <sheet name="Hoja1" sheetId="11" r:id="rId9"/>
  </sheets>
  <externalReferences>
    <externalReference r:id="rId10"/>
    <externalReference r:id="rId11"/>
  </externalReferences>
  <calcPr calcId="181029"/>
  <pivotCaches>
    <pivotCache cacheId="0" r:id="rId12"/>
  </pivotCaches>
</workbook>
</file>

<file path=xl/calcChain.xml><?xml version="1.0" encoding="utf-8"?>
<calcChain xmlns="http://schemas.openxmlformats.org/spreadsheetml/2006/main">
  <c r="H28" i="1" l="1"/>
  <c r="I28" i="1" s="1"/>
  <c r="K27" i="1"/>
  <c r="K26" i="1"/>
  <c r="H25" i="1"/>
  <c r="K24" i="1"/>
  <c r="H23" i="1"/>
  <c r="H22" i="1"/>
  <c r="I22" i="1" s="1"/>
  <c r="H21" i="1"/>
  <c r="I21" i="1" s="1"/>
  <c r="K20" i="1"/>
  <c r="K19" i="1"/>
  <c r="H18" i="1"/>
  <c r="H17" i="1"/>
  <c r="I17" i="1" s="1"/>
  <c r="H16" i="1"/>
  <c r="K15" i="1"/>
  <c r="K14" i="1"/>
  <c r="H13" i="1"/>
  <c r="I13" i="1" s="1"/>
  <c r="H12" i="1"/>
  <c r="H11" i="1"/>
  <c r="I11" i="1" s="1"/>
  <c r="H10" i="1"/>
  <c r="H9" i="1"/>
  <c r="I9" i="1" s="1"/>
  <c r="H8" i="1"/>
  <c r="I8" i="1" s="1"/>
  <c r="H7" i="1"/>
  <c r="I7" i="1" s="1"/>
  <c r="I10" i="1" l="1"/>
  <c r="I12" i="1"/>
  <c r="I16" i="1"/>
  <c r="I18" i="1"/>
  <c r="I25" i="1"/>
  <c r="I23" i="1"/>
  <c r="K8" i="1" l="1"/>
  <c r="L8" i="1" s="1"/>
  <c r="K7" i="1"/>
  <c r="L7" i="1" s="1"/>
  <c r="K9" i="1"/>
  <c r="L9" i="1" s="1"/>
  <c r="K23" i="1"/>
  <c r="L23" i="1" s="1"/>
  <c r="K17" i="1"/>
  <c r="L17" i="1" s="1"/>
  <c r="K22" i="1"/>
  <c r="L22" i="1" s="1"/>
  <c r="K13" i="1"/>
  <c r="L13" i="1" s="1"/>
  <c r="K21" i="1"/>
  <c r="L21" i="1" s="1"/>
  <c r="K11" i="1"/>
  <c r="L11" i="1" s="1"/>
  <c r="K10" i="1"/>
  <c r="L10" i="1" s="1"/>
  <c r="K25" i="1"/>
  <c r="L25" i="1" s="1"/>
  <c r="K28" i="1"/>
  <c r="L28" i="1" s="1"/>
  <c r="K18" i="1"/>
  <c r="L18" i="1" s="1"/>
  <c r="K12" i="1"/>
  <c r="L12" i="1" s="1"/>
  <c r="K16" i="1"/>
  <c r="L16" i="1" s="1"/>
  <c r="M28" i="1" l="1"/>
  <c r="N28" i="1"/>
  <c r="M25" i="1"/>
  <c r="N25" i="1"/>
  <c r="M10" i="1"/>
  <c r="N10" i="1"/>
  <c r="M11" i="1"/>
  <c r="N11" i="1"/>
  <c r="N21" i="1"/>
  <c r="M21" i="1"/>
  <c r="N13" i="1"/>
  <c r="M13" i="1"/>
  <c r="N22" i="1"/>
  <c r="M22" i="1"/>
  <c r="M17" i="1"/>
  <c r="N17" i="1"/>
  <c r="M23" i="1"/>
  <c r="N23" i="1"/>
  <c r="M9" i="1"/>
  <c r="N9" i="1"/>
  <c r="M16" i="1"/>
  <c r="N16" i="1"/>
  <c r="M12" i="1"/>
  <c r="N12" i="1"/>
  <c r="M7" i="1"/>
  <c r="N7" i="1"/>
  <c r="M18" i="1"/>
  <c r="N18" i="1"/>
  <c r="M8" i="1"/>
  <c r="N8" i="1"/>
  <c r="L19" i="24" l="1"/>
  <c r="AH45" i="24" l="1"/>
  <c r="AC45" i="24"/>
  <c r="X45" i="24"/>
  <c r="S45" i="24"/>
  <c r="N45" i="24"/>
  <c r="AH44" i="24"/>
  <c r="AC44" i="24"/>
  <c r="X44" i="24"/>
  <c r="S44" i="24"/>
  <c r="N44" i="24"/>
  <c r="AH43" i="24"/>
  <c r="AF43" i="24"/>
  <c r="AC43" i="24"/>
  <c r="AA43" i="24"/>
  <c r="X43" i="24"/>
  <c r="V43" i="24"/>
  <c r="S43" i="24"/>
  <c r="Q43" i="24"/>
  <c r="N43" i="24"/>
  <c r="L43" i="24"/>
  <c r="AH42" i="24"/>
  <c r="AC42" i="24"/>
  <c r="X42" i="24"/>
  <c r="S42" i="24"/>
  <c r="N42" i="24"/>
  <c r="AH37" i="24"/>
  <c r="AC37" i="24"/>
  <c r="X37" i="24"/>
  <c r="S37" i="24"/>
  <c r="N37" i="24"/>
  <c r="AH36" i="24"/>
  <c r="AC36" i="24"/>
  <c r="X36" i="24"/>
  <c r="S36" i="24"/>
  <c r="N36" i="24"/>
  <c r="AH35" i="24"/>
  <c r="AF35" i="24"/>
  <c r="AC35" i="24"/>
  <c r="AA35" i="24"/>
  <c r="X35" i="24"/>
  <c r="V35" i="24"/>
  <c r="S35" i="24"/>
  <c r="Q35" i="24"/>
  <c r="N35" i="24"/>
  <c r="L35" i="24"/>
  <c r="AH34" i="24"/>
  <c r="AC34" i="24"/>
  <c r="X34" i="24"/>
  <c r="S34" i="24"/>
  <c r="N34" i="24"/>
  <c r="AH29" i="24"/>
  <c r="AC29" i="24"/>
  <c r="X29" i="24"/>
  <c r="S29" i="24"/>
  <c r="N29" i="24"/>
  <c r="AH28" i="24"/>
  <c r="AC28" i="24"/>
  <c r="X28" i="24"/>
  <c r="S28" i="24"/>
  <c r="N28" i="24"/>
  <c r="AH27" i="24"/>
  <c r="AF27" i="24"/>
  <c r="AC27" i="24"/>
  <c r="AA27" i="24"/>
  <c r="X27" i="24"/>
  <c r="V27" i="24"/>
  <c r="S27" i="24"/>
  <c r="Q27" i="24"/>
  <c r="N27" i="24"/>
  <c r="L27" i="24"/>
  <c r="AH26" i="24"/>
  <c r="AC26" i="24"/>
  <c r="X26" i="24"/>
  <c r="S26" i="24"/>
  <c r="N26" i="24"/>
  <c r="AH21" i="24"/>
  <c r="AC21" i="24"/>
  <c r="X21" i="24"/>
  <c r="S21" i="24"/>
  <c r="N21" i="24"/>
  <c r="AH20" i="24"/>
  <c r="AC20" i="24"/>
  <c r="X20" i="24"/>
  <c r="S20" i="24"/>
  <c r="N20" i="24"/>
  <c r="AH19" i="24"/>
  <c r="AF19" i="24"/>
  <c r="AC19" i="24"/>
  <c r="AA19" i="24"/>
  <c r="X19" i="24"/>
  <c r="V19" i="24"/>
  <c r="S19" i="24"/>
  <c r="Q19" i="24"/>
  <c r="N19" i="24"/>
  <c r="AH18" i="24"/>
  <c r="AC18" i="24"/>
  <c r="X18" i="24"/>
  <c r="S18" i="24"/>
  <c r="N18" i="24"/>
  <c r="AH13" i="24"/>
  <c r="AC13" i="24"/>
  <c r="X13" i="24"/>
  <c r="S13" i="24"/>
  <c r="N13" i="24"/>
  <c r="AH12" i="24"/>
  <c r="AC12" i="24"/>
  <c r="X12" i="24"/>
  <c r="S12" i="24"/>
  <c r="N12" i="24"/>
  <c r="AH11" i="24"/>
  <c r="AF11" i="24"/>
  <c r="AC11" i="24"/>
  <c r="AA11" i="24"/>
  <c r="X11" i="24"/>
  <c r="V11" i="24"/>
  <c r="S11" i="24"/>
  <c r="Q11" i="24"/>
  <c r="N11" i="24"/>
  <c r="L11" i="24"/>
  <c r="AH10" i="24"/>
  <c r="AC10" i="24"/>
  <c r="X10" i="24"/>
  <c r="S10" i="24"/>
  <c r="N10" i="24"/>
  <c r="AH45" i="23"/>
  <c r="AH44" i="23"/>
  <c r="AH43" i="23"/>
  <c r="AF43" i="23"/>
  <c r="AH42" i="23"/>
  <c r="AC45" i="23"/>
  <c r="AC44" i="23"/>
  <c r="AC43" i="23"/>
  <c r="AA43" i="23"/>
  <c r="AC42" i="23"/>
  <c r="X45" i="23"/>
  <c r="X44" i="23"/>
  <c r="X43" i="23"/>
  <c r="V43" i="23"/>
  <c r="X42" i="23"/>
  <c r="S45" i="23"/>
  <c r="S44" i="23"/>
  <c r="S43" i="23"/>
  <c r="Q43" i="23"/>
  <c r="S42" i="23"/>
  <c r="N45" i="23"/>
  <c r="N44" i="23"/>
  <c r="N43" i="23"/>
  <c r="L43" i="23"/>
  <c r="N42" i="23"/>
  <c r="AH37" i="23"/>
  <c r="AC37" i="23"/>
  <c r="X37" i="23"/>
  <c r="S37" i="23"/>
  <c r="N37" i="23"/>
  <c r="AH36" i="23"/>
  <c r="AC36" i="23"/>
  <c r="X36" i="23"/>
  <c r="S36" i="23"/>
  <c r="N36" i="23"/>
  <c r="AH35" i="23"/>
  <c r="AF35" i="23"/>
  <c r="AC35" i="23"/>
  <c r="AA35" i="23"/>
  <c r="X35" i="23"/>
  <c r="V35" i="23"/>
  <c r="S35" i="23"/>
  <c r="Q35" i="23"/>
  <c r="N35" i="23"/>
  <c r="L35" i="23"/>
  <c r="AH34" i="23"/>
  <c r="AC34" i="23"/>
  <c r="X34" i="23"/>
  <c r="S34" i="23"/>
  <c r="N34" i="23"/>
  <c r="AH29" i="23"/>
  <c r="AC29" i="23"/>
  <c r="X29" i="23"/>
  <c r="S29" i="23"/>
  <c r="N29" i="23"/>
  <c r="AH28" i="23"/>
  <c r="AC28" i="23"/>
  <c r="X28" i="23"/>
  <c r="S28" i="23"/>
  <c r="N28" i="23"/>
  <c r="AH27" i="23"/>
  <c r="AF27" i="23"/>
  <c r="AC27" i="23"/>
  <c r="AA27" i="23"/>
  <c r="X27" i="23"/>
  <c r="V27" i="23"/>
  <c r="S27" i="23"/>
  <c r="Q27" i="23"/>
  <c r="N27" i="23"/>
  <c r="L27" i="23"/>
  <c r="AH26" i="23"/>
  <c r="AC26" i="23"/>
  <c r="X26" i="23"/>
  <c r="S26" i="23"/>
  <c r="N26" i="23"/>
  <c r="AC21" i="23"/>
  <c r="AC20" i="23"/>
  <c r="AC19" i="23"/>
  <c r="AA19" i="23"/>
  <c r="AC18" i="23"/>
  <c r="AC13" i="23"/>
  <c r="AC12" i="23"/>
  <c r="AC11" i="23"/>
  <c r="AA11" i="23"/>
  <c r="AC10" i="23"/>
  <c r="AH21" i="23"/>
  <c r="AH20" i="23"/>
  <c r="AH19" i="23"/>
  <c r="AF19" i="23"/>
  <c r="AH18" i="23"/>
  <c r="X21" i="23"/>
  <c r="X20" i="23"/>
  <c r="X19" i="23"/>
  <c r="V19" i="23"/>
  <c r="X18" i="23"/>
  <c r="S21" i="23"/>
  <c r="S20" i="23"/>
  <c r="S19" i="23"/>
  <c r="Q19" i="23"/>
  <c r="S18" i="23"/>
  <c r="N21" i="23"/>
  <c r="N20" i="23"/>
  <c r="N19" i="23"/>
  <c r="L19" i="23"/>
  <c r="N18" i="23"/>
  <c r="AH13" i="23"/>
  <c r="AH12" i="23"/>
  <c r="AH11" i="23"/>
  <c r="AF11" i="23"/>
  <c r="AH10" i="23"/>
  <c r="X13" i="23"/>
  <c r="X12" i="23"/>
  <c r="X11" i="23"/>
  <c r="V11" i="23"/>
  <c r="X10" i="23"/>
  <c r="S13" i="23"/>
  <c r="S12" i="23"/>
  <c r="S11" i="23"/>
  <c r="Q11" i="23"/>
  <c r="S10" i="23"/>
  <c r="N13" i="23"/>
  <c r="N12" i="23"/>
  <c r="N11" i="23"/>
  <c r="N10" i="23"/>
  <c r="L11" i="23"/>
  <c r="F221" i="13" l="1"/>
  <c r="F211" i="13"/>
  <c r="F212" i="13"/>
  <c r="F213" i="13"/>
  <c r="F214" i="13"/>
  <c r="F215" i="13"/>
  <c r="F216" i="13"/>
  <c r="F217" i="13"/>
  <c r="F218" i="13"/>
  <c r="F219" i="13"/>
  <c r="F220" i="13"/>
  <c r="F210" i="13"/>
  <c r="B221" i="13" a="1"/>
  <c r="B221" i="13" l="1"/>
  <c r="H210" i="13" l="1"/>
  <c r="B223" i="13" l="1"/>
  <c r="B222" i="13"/>
  <c r="O22" i="23" l="1"/>
  <c r="M31" i="23"/>
  <c r="U26" i="23"/>
  <c r="M38" i="23"/>
  <c r="R43" i="23" l="1"/>
  <c r="AF42" i="23"/>
  <c r="AF39" i="23"/>
  <c r="AH40" i="23"/>
  <c r="AF38" i="23"/>
  <c r="AG40" i="23"/>
  <c r="AG44" i="23"/>
  <c r="AE42" i="23"/>
  <c r="AE38" i="23"/>
  <c r="AH39" i="23"/>
  <c r="AG41" i="23"/>
  <c r="AD38" i="23"/>
  <c r="AE45" i="23"/>
  <c r="AD40" i="23"/>
  <c r="AG45" i="23"/>
  <c r="AD41" i="23"/>
  <c r="AH38" i="23"/>
  <c r="AD45" i="23"/>
  <c r="AG39" i="23"/>
  <c r="AE41" i="23"/>
  <c r="AF41" i="23"/>
  <c r="AD42" i="23"/>
  <c r="AD39" i="23"/>
  <c r="AE43" i="23"/>
  <c r="AF44" i="23"/>
  <c r="AE39" i="23"/>
  <c r="AG42" i="23"/>
  <c r="AG38" i="23"/>
  <c r="AE44" i="23"/>
  <c r="AD43" i="23"/>
  <c r="AF45" i="23"/>
  <c r="AF40" i="23"/>
  <c r="AH41" i="23"/>
  <c r="AG43" i="23"/>
  <c r="AE40" i="23"/>
  <c r="Y38" i="23"/>
  <c r="AB42" i="23"/>
  <c r="AA41" i="23"/>
  <c r="AA40" i="23"/>
  <c r="AA42" i="23"/>
  <c r="Z41" i="23"/>
  <c r="AB40" i="23"/>
  <c r="AA39" i="23"/>
  <c r="AC40" i="23"/>
  <c r="AA38" i="23"/>
  <c r="Z45" i="23"/>
  <c r="AB44" i="23"/>
  <c r="Z42" i="23"/>
  <c r="Z38" i="23"/>
  <c r="AC39" i="23"/>
  <c r="AB41" i="23"/>
  <c r="Y40" i="23"/>
  <c r="AB45" i="23"/>
  <c r="Y41" i="23"/>
  <c r="AA45" i="23"/>
  <c r="AC38" i="23"/>
  <c r="Y45" i="23"/>
  <c r="AB39" i="23"/>
  <c r="Y42" i="23"/>
  <c r="Y39" i="23"/>
  <c r="AA44" i="23"/>
  <c r="Z39" i="23"/>
  <c r="Z43" i="23"/>
  <c r="AB38" i="23"/>
  <c r="Z44" i="23"/>
  <c r="Y43" i="23"/>
  <c r="AC41" i="23"/>
  <c r="AB43" i="23"/>
  <c r="Z40" i="23"/>
  <c r="U41" i="23"/>
  <c r="V42" i="23"/>
  <c r="V39" i="23"/>
  <c r="X40" i="23"/>
  <c r="V38" i="23"/>
  <c r="T38" i="23"/>
  <c r="V40" i="23"/>
  <c r="W44" i="23"/>
  <c r="U42" i="23"/>
  <c r="U38" i="23"/>
  <c r="X39" i="23"/>
  <c r="W41" i="23"/>
  <c r="W42" i="23"/>
  <c r="U45" i="23"/>
  <c r="T40" i="23"/>
  <c r="W45" i="23"/>
  <c r="T41" i="23"/>
  <c r="X38" i="23"/>
  <c r="T45" i="23"/>
  <c r="W39" i="23"/>
  <c r="V45" i="23"/>
  <c r="T42" i="23"/>
  <c r="T39" i="23"/>
  <c r="U43" i="23"/>
  <c r="V44" i="23"/>
  <c r="U39" i="23"/>
  <c r="W40" i="23"/>
  <c r="W38" i="23"/>
  <c r="U44" i="23"/>
  <c r="T43" i="23"/>
  <c r="V41" i="23"/>
  <c r="X41" i="23"/>
  <c r="W43" i="23"/>
  <c r="U40" i="23"/>
  <c r="R42" i="23"/>
  <c r="R40" i="23"/>
  <c r="Q45" i="23"/>
  <c r="Q41" i="23"/>
  <c r="Q40" i="23"/>
  <c r="Q42" i="23"/>
  <c r="P41" i="23"/>
  <c r="Q39" i="23"/>
  <c r="S40" i="23"/>
  <c r="Q38" i="23"/>
  <c r="R44" i="23"/>
  <c r="P42" i="23"/>
  <c r="P38" i="23"/>
  <c r="S39" i="23"/>
  <c r="R41" i="23"/>
  <c r="P45" i="23"/>
  <c r="O40" i="23"/>
  <c r="R45" i="23"/>
  <c r="O41" i="23"/>
  <c r="S38" i="23"/>
  <c r="O45" i="23"/>
  <c r="R39" i="23"/>
  <c r="O42" i="23"/>
  <c r="O39" i="23"/>
  <c r="P43" i="23"/>
  <c r="Q44" i="23"/>
  <c r="P39" i="23"/>
  <c r="R38" i="23"/>
  <c r="P44" i="23"/>
  <c r="O43" i="23"/>
  <c r="O38" i="23"/>
  <c r="S41" i="23"/>
  <c r="P40" i="23"/>
  <c r="J38" i="23"/>
  <c r="K41" i="23"/>
  <c r="L45" i="23"/>
  <c r="M42" i="23"/>
  <c r="M40" i="23"/>
  <c r="L41" i="23"/>
  <c r="L40" i="23"/>
  <c r="L42" i="23"/>
  <c r="L39" i="23"/>
  <c r="N40" i="23"/>
  <c r="L38" i="23"/>
  <c r="M44" i="23"/>
  <c r="K42" i="23"/>
  <c r="K38" i="23"/>
  <c r="N39" i="23"/>
  <c r="M41" i="23"/>
  <c r="K45" i="23"/>
  <c r="J40" i="23"/>
  <c r="M45" i="23"/>
  <c r="J41" i="23"/>
  <c r="N38" i="23"/>
  <c r="J45" i="23"/>
  <c r="M39" i="23"/>
  <c r="J42" i="23"/>
  <c r="J39" i="23"/>
  <c r="K43" i="23"/>
  <c r="L44" i="23"/>
  <c r="K39" i="23"/>
  <c r="K44" i="23"/>
  <c r="J43" i="23"/>
  <c r="N41" i="23"/>
  <c r="M43" i="23"/>
  <c r="K40" i="23"/>
  <c r="Y30" i="23"/>
  <c r="J30" i="23"/>
  <c r="T30" i="23"/>
  <c r="AD30" i="23"/>
  <c r="O30" i="23"/>
  <c r="U33" i="23"/>
  <c r="AE33" i="23"/>
  <c r="P33" i="23"/>
  <c r="K33" i="23"/>
  <c r="Z33" i="23"/>
  <c r="Q37" i="23"/>
  <c r="AA37" i="23"/>
  <c r="L37" i="23"/>
  <c r="V37" i="23"/>
  <c r="AF37" i="23"/>
  <c r="AG34" i="23"/>
  <c r="R34" i="23"/>
  <c r="AB34" i="23"/>
  <c r="M34" i="23"/>
  <c r="W34" i="23"/>
  <c r="W32" i="23"/>
  <c r="AG32" i="23"/>
  <c r="R32" i="23"/>
  <c r="AB32" i="23"/>
  <c r="M32" i="23"/>
  <c r="AE35" i="23"/>
  <c r="U35" i="23"/>
  <c r="P35" i="23"/>
  <c r="Z35" i="23"/>
  <c r="K35" i="23"/>
  <c r="V33" i="23"/>
  <c r="AF33" i="23"/>
  <c r="Q33" i="23"/>
  <c r="AA33" i="23"/>
  <c r="L33" i="23"/>
  <c r="V32" i="23"/>
  <c r="AF32" i="23"/>
  <c r="L32" i="23"/>
  <c r="Q32" i="23"/>
  <c r="AA32" i="23"/>
  <c r="AF34" i="23"/>
  <c r="Q34" i="23"/>
  <c r="AA34" i="23"/>
  <c r="L34" i="23"/>
  <c r="V34" i="23"/>
  <c r="L31" i="23"/>
  <c r="V31" i="23"/>
  <c r="AF31" i="23"/>
  <c r="Q31" i="23"/>
  <c r="AA31" i="23"/>
  <c r="AH32" i="23"/>
  <c r="S32" i="23"/>
  <c r="X32" i="23"/>
  <c r="AC32" i="23"/>
  <c r="N32" i="23"/>
  <c r="L30" i="23"/>
  <c r="V30" i="23"/>
  <c r="AF30" i="23"/>
  <c r="Q30" i="23"/>
  <c r="AA30" i="23"/>
  <c r="R36" i="23"/>
  <c r="AB36" i="23"/>
  <c r="M36" i="23"/>
  <c r="W36" i="23"/>
  <c r="AG36" i="23"/>
  <c r="U34" i="23"/>
  <c r="AE34" i="23"/>
  <c r="P34" i="23"/>
  <c r="Z34" i="23"/>
  <c r="K34" i="23"/>
  <c r="K30" i="23"/>
  <c r="U30" i="23"/>
  <c r="AE30" i="23"/>
  <c r="Z30" i="23"/>
  <c r="P30" i="23"/>
  <c r="X31" i="23"/>
  <c r="AH31" i="23"/>
  <c r="S31" i="23"/>
  <c r="AC31" i="23"/>
  <c r="N31" i="23"/>
  <c r="AG33" i="23"/>
  <c r="W33" i="23"/>
  <c r="R33" i="23"/>
  <c r="AB33" i="23"/>
  <c r="M33" i="23"/>
  <c r="P37" i="23"/>
  <c r="Z37" i="23"/>
  <c r="K37" i="23"/>
  <c r="U37" i="23"/>
  <c r="AE37" i="23"/>
  <c r="J32" i="23"/>
  <c r="T32" i="23"/>
  <c r="AD32" i="23"/>
  <c r="O32" i="23"/>
  <c r="Y32" i="23"/>
  <c r="R37" i="23"/>
  <c r="AB37" i="23"/>
  <c r="M37" i="23"/>
  <c r="W37" i="23"/>
  <c r="AG37" i="23"/>
  <c r="J33" i="23"/>
  <c r="T33" i="23"/>
  <c r="AD33" i="23"/>
  <c r="O33" i="23"/>
  <c r="Y33" i="23"/>
  <c r="X30" i="23"/>
  <c r="AH30" i="23"/>
  <c r="S30" i="23"/>
  <c r="AC30" i="23"/>
  <c r="N30" i="23"/>
  <c r="AD37" i="23"/>
  <c r="O37" i="23"/>
  <c r="Y37" i="23"/>
  <c r="J37" i="23"/>
  <c r="T37" i="23"/>
  <c r="W31" i="23"/>
  <c r="AG31" i="23"/>
  <c r="R31" i="23"/>
  <c r="AB31" i="23"/>
  <c r="T34" i="23"/>
  <c r="AD34" i="23"/>
  <c r="O34" i="23"/>
  <c r="Y34" i="23"/>
  <c r="J34" i="23"/>
  <c r="J31" i="23"/>
  <c r="T31" i="23"/>
  <c r="AD31" i="23"/>
  <c r="O31" i="23"/>
  <c r="Y31" i="23"/>
  <c r="Q36" i="23"/>
  <c r="AA36" i="23"/>
  <c r="L36" i="23"/>
  <c r="V36" i="23"/>
  <c r="AF36" i="23"/>
  <c r="K31" i="23"/>
  <c r="U31" i="23"/>
  <c r="AE31" i="23"/>
  <c r="P31" i="23"/>
  <c r="Z31" i="23"/>
  <c r="M30" i="23"/>
  <c r="W30" i="23"/>
  <c r="AG30" i="23"/>
  <c r="R30" i="23"/>
  <c r="AB30" i="23"/>
  <c r="AE36" i="23"/>
  <c r="P36" i="23"/>
  <c r="Z36" i="23"/>
  <c r="K36" i="23"/>
  <c r="U36" i="23"/>
  <c r="T35" i="23"/>
  <c r="AD35" i="23"/>
  <c r="O35" i="23"/>
  <c r="Y35" i="23"/>
  <c r="J35" i="23"/>
  <c r="AH33" i="23"/>
  <c r="S33" i="23"/>
  <c r="AC33" i="23"/>
  <c r="N33" i="23"/>
  <c r="X33" i="23"/>
  <c r="R35" i="23"/>
  <c r="AB35" i="23"/>
  <c r="AG35" i="23"/>
  <c r="M35" i="23"/>
  <c r="W35" i="23"/>
  <c r="K32" i="23"/>
  <c r="U32" i="23"/>
  <c r="AE32" i="23"/>
  <c r="P32" i="23"/>
  <c r="Z32" i="23"/>
  <c r="AB26" i="23"/>
  <c r="R26" i="23"/>
  <c r="M26" i="23"/>
  <c r="W26" i="23"/>
  <c r="AG26" i="23"/>
  <c r="R24" i="23"/>
  <c r="AG24" i="23"/>
  <c r="AB24" i="23"/>
  <c r="M24" i="23"/>
  <c r="W24" i="23"/>
  <c r="P25" i="23"/>
  <c r="AE25" i="23"/>
  <c r="Z25" i="23"/>
  <c r="K25" i="23"/>
  <c r="U25" i="23"/>
  <c r="Q25" i="23"/>
  <c r="AA25" i="23"/>
  <c r="L25" i="23"/>
  <c r="V25" i="23"/>
  <c r="AF25" i="23"/>
  <c r="Q24" i="23"/>
  <c r="AF24" i="23"/>
  <c r="AA24" i="23"/>
  <c r="L24" i="23"/>
  <c r="V24" i="23"/>
  <c r="Q26" i="23"/>
  <c r="AA26" i="23"/>
  <c r="L26" i="23"/>
  <c r="V26" i="23"/>
  <c r="AF26" i="23"/>
  <c r="L29" i="23"/>
  <c r="V29" i="23"/>
  <c r="AA29" i="23"/>
  <c r="AF29" i="23"/>
  <c r="Q29" i="23"/>
  <c r="AF23" i="23"/>
  <c r="Q23" i="23"/>
  <c r="AA23" i="23"/>
  <c r="V23" i="23"/>
  <c r="L23" i="23"/>
  <c r="S24" i="23"/>
  <c r="AC24" i="23"/>
  <c r="N24" i="23"/>
  <c r="X24" i="23"/>
  <c r="AH24" i="23"/>
  <c r="AF22" i="23"/>
  <c r="Q22" i="23"/>
  <c r="AA22" i="23"/>
  <c r="V22" i="23"/>
  <c r="L22" i="23"/>
  <c r="M28" i="23"/>
  <c r="AB28" i="23"/>
  <c r="W28" i="23"/>
  <c r="AG28" i="23"/>
  <c r="R28" i="23"/>
  <c r="AE26" i="23"/>
  <c r="P26" i="23"/>
  <c r="Z26" i="23"/>
  <c r="K26" i="23"/>
  <c r="U22" i="23"/>
  <c r="AE22" i="23"/>
  <c r="P22" i="23"/>
  <c r="Z22" i="23"/>
  <c r="K22" i="23"/>
  <c r="S23" i="23"/>
  <c r="AC23" i="23"/>
  <c r="N23" i="23"/>
  <c r="AH23" i="23"/>
  <c r="X23" i="23"/>
  <c r="R25" i="23"/>
  <c r="AB25" i="23"/>
  <c r="M25" i="23"/>
  <c r="W25" i="23"/>
  <c r="AG25" i="23"/>
  <c r="Z29" i="23"/>
  <c r="K29" i="23"/>
  <c r="P29" i="23"/>
  <c r="U29" i="23"/>
  <c r="AE29" i="23"/>
  <c r="AD24" i="23"/>
  <c r="T24" i="23"/>
  <c r="O24" i="23"/>
  <c r="Y24" i="23"/>
  <c r="J24" i="23"/>
  <c r="M29" i="23"/>
  <c r="W29" i="23"/>
  <c r="AG29" i="23"/>
  <c r="R29" i="23"/>
  <c r="AB29" i="23"/>
  <c r="AD25" i="23"/>
  <c r="O25" i="23"/>
  <c r="Y25" i="23"/>
  <c r="T25" i="23"/>
  <c r="J25" i="23"/>
  <c r="AH22" i="23"/>
  <c r="S22" i="23"/>
  <c r="AC22" i="23"/>
  <c r="N22" i="23"/>
  <c r="X22" i="23"/>
  <c r="Y29" i="23"/>
  <c r="J29" i="23"/>
  <c r="O29" i="23"/>
  <c r="T29" i="23"/>
  <c r="AD29" i="23"/>
  <c r="R23" i="23"/>
  <c r="AB23" i="23"/>
  <c r="M23" i="23"/>
  <c r="AG23" i="23"/>
  <c r="W23" i="23"/>
  <c r="O26" i="23"/>
  <c r="Y26" i="23"/>
  <c r="J26" i="23"/>
  <c r="AD26" i="23"/>
  <c r="T26" i="23"/>
  <c r="T23" i="23"/>
  <c r="AD23" i="23"/>
  <c r="O23" i="23"/>
  <c r="Y23" i="23"/>
  <c r="J23" i="23"/>
  <c r="P27" i="23"/>
  <c r="Z27" i="23"/>
  <c r="K27" i="23"/>
  <c r="U27" i="23"/>
  <c r="AE27" i="23"/>
  <c r="AA28" i="23"/>
  <c r="L28" i="23"/>
  <c r="V28" i="23"/>
  <c r="Q28" i="23"/>
  <c r="AF28" i="23"/>
  <c r="AE23" i="23"/>
  <c r="P23" i="23"/>
  <c r="U23" i="23"/>
  <c r="Z23" i="23"/>
  <c r="K23" i="23"/>
  <c r="AG22" i="23"/>
  <c r="R22" i="23"/>
  <c r="AB22" i="23"/>
  <c r="W22" i="23"/>
  <c r="M22" i="23"/>
  <c r="Z28" i="23"/>
  <c r="K28" i="23"/>
  <c r="U28" i="23"/>
  <c r="AE28" i="23"/>
  <c r="P28" i="23"/>
  <c r="O27" i="23"/>
  <c r="Y27" i="23"/>
  <c r="J27" i="23"/>
  <c r="AD27" i="23"/>
  <c r="T27" i="23"/>
  <c r="T22" i="23"/>
  <c r="J22" i="23"/>
  <c r="AD22" i="23"/>
  <c r="Y22" i="23"/>
  <c r="AC25" i="23"/>
  <c r="N25" i="23"/>
  <c r="S25" i="23"/>
  <c r="X25" i="23"/>
  <c r="AH25" i="23"/>
  <c r="AB27" i="23"/>
  <c r="R27" i="23"/>
  <c r="M27" i="23"/>
  <c r="W27" i="23"/>
  <c r="AG27" i="23"/>
  <c r="AE24" i="23"/>
  <c r="P24" i="23"/>
  <c r="U24" i="23"/>
  <c r="Z24" i="23"/>
  <c r="K24" i="23"/>
  <c r="Y14" i="23"/>
  <c r="Y6" i="23"/>
  <c r="Z17" i="23"/>
  <c r="Z9" i="23"/>
  <c r="AA21" i="23"/>
  <c r="AA13" i="23"/>
  <c r="AB18" i="23"/>
  <c r="AB10" i="23"/>
  <c r="AB16" i="23"/>
  <c r="AB8" i="23"/>
  <c r="AA9" i="23"/>
  <c r="AA17" i="23"/>
  <c r="AA16" i="23"/>
  <c r="AA8" i="23"/>
  <c r="AA18" i="23"/>
  <c r="AA10" i="23"/>
  <c r="AA7" i="23"/>
  <c r="AA15" i="23"/>
  <c r="AC16" i="23"/>
  <c r="AC8" i="23"/>
  <c r="AA14" i="23"/>
  <c r="AA6" i="23"/>
  <c r="AB20" i="23"/>
  <c r="AB12" i="23"/>
  <c r="Z18" i="23"/>
  <c r="Z10" i="23"/>
  <c r="Z14" i="23"/>
  <c r="Z6" i="23"/>
  <c r="AC15" i="23"/>
  <c r="AC7" i="23"/>
  <c r="AB9" i="23"/>
  <c r="AB17" i="23"/>
  <c r="Z21" i="23"/>
  <c r="Z13" i="23"/>
  <c r="Y16" i="23"/>
  <c r="Y8" i="23"/>
  <c r="AB21" i="23"/>
  <c r="AB13" i="23"/>
  <c r="Y17" i="23"/>
  <c r="Y9" i="23"/>
  <c r="AC14" i="23"/>
  <c r="AC6" i="23"/>
  <c r="Y21" i="23"/>
  <c r="Y13" i="23"/>
  <c r="AB7" i="23"/>
  <c r="AB15" i="23"/>
  <c r="Y10" i="23"/>
  <c r="Y18" i="23"/>
  <c r="Y7" i="23"/>
  <c r="Y15" i="23"/>
  <c r="AA12" i="23"/>
  <c r="AA20" i="23"/>
  <c r="Z7" i="23"/>
  <c r="Z15" i="23"/>
  <c r="AB14" i="23"/>
  <c r="AB6" i="23"/>
  <c r="Z12" i="23"/>
  <c r="Z20" i="23"/>
  <c r="Y19" i="23"/>
  <c r="Y11" i="23"/>
  <c r="Z19" i="23"/>
  <c r="Z11" i="23"/>
  <c r="AC9" i="23"/>
  <c r="AC17" i="23"/>
  <c r="AB19" i="23"/>
  <c r="AB11" i="23"/>
  <c r="Z16" i="23"/>
  <c r="Z8" i="23"/>
  <c r="AG18" i="23"/>
  <c r="AG16" i="23"/>
  <c r="AF21" i="23"/>
  <c r="AF17" i="23"/>
  <c r="AF16" i="23"/>
  <c r="AF18" i="23"/>
  <c r="AE17" i="23"/>
  <c r="AF15" i="23"/>
  <c r="AH16" i="23"/>
  <c r="AF14" i="23"/>
  <c r="AG20" i="23"/>
  <c r="AE18" i="23"/>
  <c r="AE14" i="23"/>
  <c r="AH15" i="23"/>
  <c r="AG17" i="23"/>
  <c r="AE21" i="23"/>
  <c r="AD16" i="23"/>
  <c r="AG21" i="23"/>
  <c r="AD17" i="23"/>
  <c r="AH14" i="23"/>
  <c r="AD21" i="23"/>
  <c r="AG15" i="23"/>
  <c r="AD18" i="23"/>
  <c r="AD15" i="23"/>
  <c r="AE19" i="23"/>
  <c r="AF20" i="23"/>
  <c r="AE15" i="23"/>
  <c r="AG14" i="23"/>
  <c r="AE20" i="23"/>
  <c r="AD19" i="23"/>
  <c r="AD14" i="23"/>
  <c r="AH17" i="23"/>
  <c r="AG19" i="23"/>
  <c r="AE16" i="23"/>
  <c r="R18" i="23"/>
  <c r="W18" i="23"/>
  <c r="R16" i="23"/>
  <c r="W16" i="23"/>
  <c r="Q21" i="23"/>
  <c r="V21" i="23"/>
  <c r="Q17" i="23"/>
  <c r="V17" i="23"/>
  <c r="Q16" i="23"/>
  <c r="V16" i="23"/>
  <c r="Q18" i="23"/>
  <c r="V18" i="23"/>
  <c r="P17" i="23"/>
  <c r="U17" i="23"/>
  <c r="Q15" i="23"/>
  <c r="V15" i="23"/>
  <c r="S16" i="23"/>
  <c r="X16" i="23"/>
  <c r="Q14" i="23"/>
  <c r="V14" i="23"/>
  <c r="R20" i="23"/>
  <c r="W20" i="23"/>
  <c r="P18" i="23"/>
  <c r="U18" i="23"/>
  <c r="P14" i="23"/>
  <c r="U14" i="23"/>
  <c r="S15" i="23"/>
  <c r="X15" i="23"/>
  <c r="R17" i="23"/>
  <c r="W17" i="23"/>
  <c r="P21" i="23"/>
  <c r="U21" i="23"/>
  <c r="O16" i="23"/>
  <c r="T16" i="23"/>
  <c r="R21" i="23"/>
  <c r="W21" i="23"/>
  <c r="O17" i="23"/>
  <c r="T17" i="23"/>
  <c r="S14" i="23"/>
  <c r="X14" i="23"/>
  <c r="O21" i="23"/>
  <c r="T21" i="23"/>
  <c r="R15" i="23"/>
  <c r="W15" i="23"/>
  <c r="O18" i="23"/>
  <c r="T18" i="23"/>
  <c r="O15" i="23"/>
  <c r="T15" i="23"/>
  <c r="P19" i="23"/>
  <c r="U19" i="23"/>
  <c r="Q20" i="23"/>
  <c r="V20" i="23"/>
  <c r="P15" i="23"/>
  <c r="U15" i="23"/>
  <c r="O14" i="23"/>
  <c r="T14" i="23"/>
  <c r="R14" i="23"/>
  <c r="W14" i="23"/>
  <c r="P20" i="23"/>
  <c r="U20" i="23"/>
  <c r="O19" i="23"/>
  <c r="T19" i="23"/>
  <c r="S17" i="23"/>
  <c r="X17" i="23"/>
  <c r="R19" i="23"/>
  <c r="W19" i="23"/>
  <c r="P16" i="23"/>
  <c r="U16" i="23"/>
  <c r="J14" i="23"/>
  <c r="M18" i="23"/>
  <c r="M16" i="23"/>
  <c r="L21" i="23"/>
  <c r="L17" i="23"/>
  <c r="L16" i="23"/>
  <c r="L18" i="23"/>
  <c r="K17" i="23"/>
  <c r="L15" i="23"/>
  <c r="N16" i="23"/>
  <c r="L14" i="23"/>
  <c r="M20" i="23"/>
  <c r="K18" i="23"/>
  <c r="M17" i="23"/>
  <c r="K14" i="23"/>
  <c r="N15" i="23"/>
  <c r="J16" i="23"/>
  <c r="M21" i="23"/>
  <c r="J17" i="23"/>
  <c r="K21" i="23"/>
  <c r="J21" i="23"/>
  <c r="M15" i="23"/>
  <c r="J18" i="23"/>
  <c r="J15" i="23"/>
  <c r="K19" i="23"/>
  <c r="L20" i="23"/>
  <c r="K15" i="23"/>
  <c r="M14" i="23"/>
  <c r="K20" i="23"/>
  <c r="J19" i="23"/>
  <c r="N14" i="23"/>
  <c r="N17" i="23"/>
  <c r="M19" i="23"/>
  <c r="K16" i="23"/>
  <c r="AF13" i="23"/>
  <c r="AG8" i="23"/>
  <c r="AF8" i="23"/>
  <c r="AF10" i="23"/>
  <c r="AG10" i="23"/>
  <c r="AF7" i="23"/>
  <c r="AH8" i="23"/>
  <c r="AF6" i="23"/>
  <c r="AE13" i="23"/>
  <c r="AG12" i="23"/>
  <c r="AE10" i="23"/>
  <c r="AE6" i="23"/>
  <c r="AH7" i="23"/>
  <c r="AG9" i="23"/>
  <c r="AE9" i="23"/>
  <c r="AD8" i="23"/>
  <c r="AD9" i="23"/>
  <c r="AH6" i="23"/>
  <c r="AG6" i="23"/>
  <c r="AD10" i="23"/>
  <c r="AE11" i="23"/>
  <c r="AF12" i="23"/>
  <c r="AE12" i="23"/>
  <c r="AD11" i="23"/>
  <c r="AH9" i="23"/>
  <c r="AG11" i="23"/>
  <c r="AD6" i="23"/>
  <c r="AF9" i="23"/>
  <c r="AG13" i="23"/>
  <c r="AD13" i="23"/>
  <c r="AG7" i="23"/>
  <c r="AD7" i="23"/>
  <c r="AE7" i="23"/>
  <c r="AE8" i="23"/>
  <c r="U9" i="23"/>
  <c r="V13" i="23"/>
  <c r="W10" i="23"/>
  <c r="W8" i="23"/>
  <c r="U11" i="23"/>
  <c r="V8" i="23"/>
  <c r="V10" i="23"/>
  <c r="X6" i="23"/>
  <c r="V7" i="23"/>
  <c r="X8" i="23"/>
  <c r="V6" i="23"/>
  <c r="U13" i="23"/>
  <c r="W12" i="23"/>
  <c r="U10" i="23"/>
  <c r="U6" i="23"/>
  <c r="X7" i="23"/>
  <c r="W9" i="23"/>
  <c r="T8" i="23"/>
  <c r="T9" i="23"/>
  <c r="T10" i="23"/>
  <c r="V12" i="23"/>
  <c r="W6" i="23"/>
  <c r="U12" i="23"/>
  <c r="T11" i="23"/>
  <c r="X9" i="23"/>
  <c r="W11" i="23"/>
  <c r="Q9" i="23"/>
  <c r="V9" i="23"/>
  <c r="O6" i="23"/>
  <c r="T6" i="23"/>
  <c r="R13" i="23"/>
  <c r="W13" i="23"/>
  <c r="O13" i="23"/>
  <c r="T13" i="23"/>
  <c r="R7" i="23"/>
  <c r="W7" i="23"/>
  <c r="O7" i="23"/>
  <c r="T7" i="23"/>
  <c r="P7" i="23"/>
  <c r="U7" i="23"/>
  <c r="P8" i="23"/>
  <c r="U8" i="23"/>
  <c r="P9" i="23"/>
  <c r="Q13" i="23"/>
  <c r="R8" i="23"/>
  <c r="Q8" i="23"/>
  <c r="Q10" i="23"/>
  <c r="R10" i="23"/>
  <c r="Q7" i="23"/>
  <c r="S8" i="23"/>
  <c r="Q6" i="23"/>
  <c r="P13" i="23"/>
  <c r="R12" i="23"/>
  <c r="P10" i="23"/>
  <c r="P6" i="23"/>
  <c r="S7" i="23"/>
  <c r="R9" i="23"/>
  <c r="P11" i="23"/>
  <c r="O8" i="23"/>
  <c r="O9" i="23"/>
  <c r="O10" i="23"/>
  <c r="Q12" i="23"/>
  <c r="R6" i="23"/>
  <c r="P12" i="23"/>
  <c r="O11" i="23"/>
  <c r="S6" i="23"/>
  <c r="S9" i="23"/>
  <c r="R11" i="23"/>
  <c r="N8" i="23"/>
  <c r="N9" i="23"/>
  <c r="M10" i="23"/>
  <c r="M8" i="23"/>
  <c r="K9" i="23"/>
  <c r="L8" i="23"/>
  <c r="L10" i="23"/>
  <c r="L13" i="23"/>
  <c r="L7" i="23"/>
  <c r="L6" i="23"/>
  <c r="K13" i="23"/>
  <c r="M12" i="23"/>
  <c r="K10" i="23"/>
  <c r="K6" i="23"/>
  <c r="N7" i="23"/>
  <c r="M9" i="23"/>
  <c r="J9" i="23"/>
  <c r="J10" i="23"/>
  <c r="N6" i="23"/>
  <c r="L12" i="23"/>
  <c r="M6" i="23"/>
  <c r="K12" i="23"/>
  <c r="J11" i="23"/>
  <c r="K11" i="23"/>
  <c r="M11" i="23"/>
  <c r="M13" i="23"/>
  <c r="M7" i="23"/>
  <c r="L9" i="23"/>
  <c r="K8" i="23"/>
  <c r="K7" i="23"/>
  <c r="J13" i="23"/>
  <c r="J7" i="23"/>
  <c r="J6" i="23"/>
  <c r="S24" i="24" l="1"/>
  <c r="N40" i="24"/>
  <c r="AH32" i="24"/>
  <c r="N16" i="24"/>
  <c r="AH8" i="24"/>
  <c r="AC24" i="24"/>
  <c r="X40" i="24"/>
  <c r="X16" i="24"/>
  <c r="S32" i="24"/>
  <c r="S8" i="24"/>
  <c r="AH40" i="24"/>
  <c r="N24" i="24"/>
  <c r="AH16" i="24"/>
  <c r="AC32" i="24"/>
  <c r="AC8" i="24"/>
  <c r="X24" i="24"/>
  <c r="S40" i="24"/>
  <c r="S16" i="24"/>
  <c r="N32" i="24"/>
  <c r="AH24" i="24"/>
  <c r="AC40" i="24"/>
  <c r="AC16" i="24"/>
  <c r="X32" i="24"/>
  <c r="X8" i="24"/>
  <c r="N8" i="24"/>
  <c r="K44" i="24"/>
  <c r="AE36" i="24"/>
  <c r="K20" i="24"/>
  <c r="AE12" i="24"/>
  <c r="Z28" i="24"/>
  <c r="U44" i="24"/>
  <c r="U20" i="24"/>
  <c r="P36" i="24"/>
  <c r="P12" i="24"/>
  <c r="AE44" i="24"/>
  <c r="K28" i="24"/>
  <c r="AE20" i="24"/>
  <c r="Z36" i="24"/>
  <c r="Z12" i="24"/>
  <c r="U28" i="24"/>
  <c r="P44" i="24"/>
  <c r="P20" i="24"/>
  <c r="K36" i="24"/>
  <c r="AE28" i="24"/>
  <c r="K12" i="24"/>
  <c r="Z44" i="24"/>
  <c r="Z20" i="24"/>
  <c r="U36" i="24"/>
  <c r="U12" i="24"/>
  <c r="P28" i="24"/>
  <c r="V45" i="24"/>
  <c r="V21" i="24"/>
  <c r="Q37" i="24"/>
  <c r="Q13" i="24"/>
  <c r="AF45" i="24"/>
  <c r="L29" i="24"/>
  <c r="AF21" i="24"/>
  <c r="AA37" i="24"/>
  <c r="AA13" i="24"/>
  <c r="V29" i="24"/>
  <c r="Q45" i="24"/>
  <c r="Q21" i="24"/>
  <c r="L37" i="24"/>
  <c r="AF29" i="24"/>
  <c r="L13" i="24"/>
  <c r="AA45" i="24"/>
  <c r="AA21" i="24"/>
  <c r="V37" i="24"/>
  <c r="V13" i="24"/>
  <c r="Q29" i="24"/>
  <c r="L45" i="24"/>
  <c r="AF37" i="24"/>
  <c r="L21" i="24"/>
  <c r="AF13" i="24"/>
  <c r="AA29" i="24"/>
  <c r="R25" i="24"/>
  <c r="M41" i="24"/>
  <c r="AG33" i="24"/>
  <c r="M17" i="24"/>
  <c r="AG9" i="24"/>
  <c r="AB25" i="24"/>
  <c r="W41" i="24"/>
  <c r="W17" i="24"/>
  <c r="R33" i="24"/>
  <c r="R9" i="24"/>
  <c r="AG41" i="24"/>
  <c r="M25" i="24"/>
  <c r="AG17" i="24"/>
  <c r="AB33" i="24"/>
  <c r="AB9" i="24"/>
  <c r="W25" i="24"/>
  <c r="R41" i="24"/>
  <c r="R17" i="24"/>
  <c r="M33" i="24"/>
  <c r="AG25" i="24"/>
  <c r="AB41" i="24"/>
  <c r="AB17" i="24"/>
  <c r="W9" i="24"/>
  <c r="M9" i="24"/>
  <c r="W33" i="24"/>
  <c r="M42" i="24"/>
  <c r="AG34" i="24"/>
  <c r="M18" i="24"/>
  <c r="AG10" i="24"/>
  <c r="AB26" i="24"/>
  <c r="W42" i="24"/>
  <c r="W18" i="24"/>
  <c r="R34" i="24"/>
  <c r="AG42" i="24"/>
  <c r="M26" i="24"/>
  <c r="AG18" i="24"/>
  <c r="AB34" i="24"/>
  <c r="AB10" i="24"/>
  <c r="W26" i="24"/>
  <c r="R42" i="24"/>
  <c r="R18" i="24"/>
  <c r="M34" i="24"/>
  <c r="AG26" i="24"/>
  <c r="M10" i="24"/>
  <c r="AB42" i="24"/>
  <c r="AB18" i="24"/>
  <c r="W34" i="24"/>
  <c r="W10" i="24"/>
  <c r="R26" i="24"/>
  <c r="R10" i="24"/>
  <c r="Q26" i="24"/>
  <c r="L42" i="24"/>
  <c r="AF34" i="24"/>
  <c r="L18" i="24"/>
  <c r="AF10" i="24"/>
  <c r="AA26" i="24"/>
  <c r="V42" i="24"/>
  <c r="V18" i="24"/>
  <c r="Q34" i="24"/>
  <c r="Q10" i="24"/>
  <c r="AF42" i="24"/>
  <c r="L26" i="24"/>
  <c r="AF18" i="24"/>
  <c r="AA34" i="24"/>
  <c r="AA10" i="24"/>
  <c r="V26" i="24"/>
  <c r="Q42" i="24"/>
  <c r="Q18" i="24"/>
  <c r="L34" i="24"/>
  <c r="AF26" i="24"/>
  <c r="AA42" i="24"/>
  <c r="AA18" i="24"/>
  <c r="V34" i="24"/>
  <c r="V10" i="24"/>
  <c r="L10" i="24"/>
  <c r="U22" i="24"/>
  <c r="K6" i="24"/>
  <c r="P38" i="24"/>
  <c r="P14" i="24"/>
  <c r="K30" i="24"/>
  <c r="AE22" i="24"/>
  <c r="Z38" i="24"/>
  <c r="Z14" i="24"/>
  <c r="U30" i="24"/>
  <c r="U6" i="24"/>
  <c r="U14" i="24"/>
  <c r="P22" i="24"/>
  <c r="K38" i="24"/>
  <c r="AE30" i="24"/>
  <c r="K14" i="24"/>
  <c r="AE6" i="24"/>
  <c r="Z22" i="24"/>
  <c r="U38" i="24"/>
  <c r="P30" i="24"/>
  <c r="AE38" i="24"/>
  <c r="K22" i="24"/>
  <c r="AE14" i="24"/>
  <c r="Z6" i="24"/>
  <c r="Z30" i="24"/>
  <c r="P6" i="24"/>
  <c r="W44" i="24"/>
  <c r="W20" i="24"/>
  <c r="R36" i="24"/>
  <c r="R12" i="24"/>
  <c r="AG44" i="24"/>
  <c r="M28" i="24"/>
  <c r="AG20" i="24"/>
  <c r="AB36" i="24"/>
  <c r="AB12" i="24"/>
  <c r="W28" i="24"/>
  <c r="W12" i="24"/>
  <c r="R44" i="24"/>
  <c r="R20" i="24"/>
  <c r="M36" i="24"/>
  <c r="AG28" i="24"/>
  <c r="M12" i="24"/>
  <c r="AB44" i="24"/>
  <c r="AB20" i="24"/>
  <c r="W36" i="24"/>
  <c r="R28" i="24"/>
  <c r="M44" i="24"/>
  <c r="AG36" i="24"/>
  <c r="M20" i="24"/>
  <c r="AG12" i="24"/>
  <c r="AB28" i="24"/>
  <c r="P27" i="24"/>
  <c r="K43" i="24"/>
  <c r="AE35" i="24"/>
  <c r="K19" i="24"/>
  <c r="AE11" i="24"/>
  <c r="Z27" i="24"/>
  <c r="U43" i="24"/>
  <c r="U19" i="24"/>
  <c r="P35" i="24"/>
  <c r="P11" i="24"/>
  <c r="AE43" i="24"/>
  <c r="K27" i="24"/>
  <c r="AE19" i="24"/>
  <c r="Z35" i="24"/>
  <c r="Z11" i="24"/>
  <c r="U27" i="24"/>
  <c r="P43" i="24"/>
  <c r="P19" i="24"/>
  <c r="K35" i="24"/>
  <c r="AE27" i="24"/>
  <c r="Z43" i="24"/>
  <c r="Z19" i="24"/>
  <c r="U11" i="24"/>
  <c r="K11" i="24"/>
  <c r="U35" i="24"/>
  <c r="P39" i="24"/>
  <c r="P15" i="24"/>
  <c r="K31" i="24"/>
  <c r="AE23" i="24"/>
  <c r="K7" i="24"/>
  <c r="Z39" i="24"/>
  <c r="Z15" i="24"/>
  <c r="U31" i="24"/>
  <c r="P23" i="24"/>
  <c r="K39" i="24"/>
  <c r="AE31" i="24"/>
  <c r="K15" i="24"/>
  <c r="AE7" i="24"/>
  <c r="P7" i="24"/>
  <c r="Z23" i="24"/>
  <c r="U39" i="24"/>
  <c r="U15" i="24"/>
  <c r="P31" i="24"/>
  <c r="AE39" i="24"/>
  <c r="K23" i="24"/>
  <c r="AE15" i="24"/>
  <c r="Z31" i="24"/>
  <c r="Z7" i="24"/>
  <c r="U7" i="24"/>
  <c r="U23" i="24"/>
  <c r="W32" i="24"/>
  <c r="W8" i="24"/>
  <c r="M16" i="24"/>
  <c r="R24" i="24"/>
  <c r="M40" i="24"/>
  <c r="AG32" i="24"/>
  <c r="AG8" i="24"/>
  <c r="AB24" i="24"/>
  <c r="W40" i="24"/>
  <c r="W16" i="24"/>
  <c r="W24" i="24"/>
  <c r="R32" i="24"/>
  <c r="R8" i="24"/>
  <c r="AG40" i="24"/>
  <c r="M24" i="24"/>
  <c r="AG16" i="24"/>
  <c r="AB32" i="24"/>
  <c r="AB8" i="24"/>
  <c r="R40" i="24"/>
  <c r="R16" i="24"/>
  <c r="M32" i="24"/>
  <c r="AG24" i="24"/>
  <c r="M8" i="24"/>
  <c r="AB40" i="24"/>
  <c r="AB16" i="24"/>
  <c r="J33" i="24"/>
  <c r="AD25" i="24"/>
  <c r="J9" i="24"/>
  <c r="Y41" i="24"/>
  <c r="Y17" i="24"/>
  <c r="T9" i="24"/>
  <c r="T33" i="24"/>
  <c r="O25" i="24"/>
  <c r="J41" i="24"/>
  <c r="AD33" i="24"/>
  <c r="J17" i="24"/>
  <c r="AD9" i="24"/>
  <c r="AD17" i="24"/>
  <c r="Y25" i="24"/>
  <c r="T41" i="24"/>
  <c r="T17" i="24"/>
  <c r="J25" i="24"/>
  <c r="O33" i="24"/>
  <c r="O9" i="24"/>
  <c r="AD41" i="24"/>
  <c r="Y33" i="24"/>
  <c r="T25" i="24"/>
  <c r="O41" i="24"/>
  <c r="Y9" i="24"/>
  <c r="O17" i="24"/>
  <c r="Y42" i="24"/>
  <c r="Y18" i="24"/>
  <c r="T34" i="24"/>
  <c r="T10" i="24"/>
  <c r="O26" i="24"/>
  <c r="J42" i="24"/>
  <c r="AD34" i="24"/>
  <c r="J18" i="24"/>
  <c r="Y26" i="24"/>
  <c r="Y10" i="24"/>
  <c r="T42" i="24"/>
  <c r="T18" i="24"/>
  <c r="O34" i="24"/>
  <c r="O10" i="24"/>
  <c r="AD42" i="24"/>
  <c r="J26" i="24"/>
  <c r="AD18" i="24"/>
  <c r="Y34" i="24"/>
  <c r="T26" i="24"/>
  <c r="O42" i="24"/>
  <c r="O18" i="24"/>
  <c r="J10" i="24"/>
  <c r="AD10" i="24"/>
  <c r="AD26" i="24"/>
  <c r="J34" i="24"/>
  <c r="T23" i="24"/>
  <c r="O39" i="24"/>
  <c r="O15" i="24"/>
  <c r="J31" i="24"/>
  <c r="AD23" i="24"/>
  <c r="J7" i="24"/>
  <c r="Y39" i="24"/>
  <c r="Y15" i="24"/>
  <c r="T31" i="24"/>
  <c r="T7" i="24"/>
  <c r="O23" i="24"/>
  <c r="J39" i="24"/>
  <c r="AD31" i="24"/>
  <c r="J15" i="24"/>
  <c r="AD7" i="24"/>
  <c r="Y23" i="24"/>
  <c r="T39" i="24"/>
  <c r="T15" i="24"/>
  <c r="O31" i="24"/>
  <c r="AD39" i="24"/>
  <c r="J23" i="24"/>
  <c r="AD15" i="24"/>
  <c r="Y31" i="24"/>
  <c r="O7" i="24"/>
  <c r="Y7" i="24"/>
  <c r="V33" i="24"/>
  <c r="V9" i="24"/>
  <c r="Q25" i="24"/>
  <c r="L41" i="24"/>
  <c r="AF33" i="24"/>
  <c r="L17" i="24"/>
  <c r="AF9" i="24"/>
  <c r="AA25" i="24"/>
  <c r="V41" i="24"/>
  <c r="V17" i="24"/>
  <c r="Q33" i="24"/>
  <c r="Q9" i="24"/>
  <c r="V25" i="24"/>
  <c r="AF41" i="24"/>
  <c r="L25" i="24"/>
  <c r="AF17" i="24"/>
  <c r="AA33" i="24"/>
  <c r="AA9" i="24"/>
  <c r="Q41" i="24"/>
  <c r="Q17" i="24"/>
  <c r="L33" i="24"/>
  <c r="AF25" i="24"/>
  <c r="L9" i="24"/>
  <c r="AA41" i="24"/>
  <c r="AA17" i="24"/>
  <c r="L31" i="24"/>
  <c r="AF23" i="24"/>
  <c r="L7" i="24"/>
  <c r="AA39" i="24"/>
  <c r="AA15" i="24"/>
  <c r="V7" i="24"/>
  <c r="V31" i="24"/>
  <c r="Q23" i="24"/>
  <c r="L39" i="24"/>
  <c r="AF31" i="24"/>
  <c r="L15" i="24"/>
  <c r="AF7" i="24"/>
  <c r="AF15" i="24"/>
  <c r="AA23" i="24"/>
  <c r="V39" i="24"/>
  <c r="V15" i="24"/>
  <c r="Q31" i="24"/>
  <c r="Q7" i="24"/>
  <c r="AF39" i="24"/>
  <c r="L23" i="24"/>
  <c r="AA31" i="24"/>
  <c r="V23" i="24"/>
  <c r="Q39" i="24"/>
  <c r="AA7" i="24"/>
  <c r="Q15" i="24"/>
  <c r="AB27" i="24"/>
  <c r="R11" i="24"/>
  <c r="W43" i="24"/>
  <c r="W19" i="24"/>
  <c r="R35" i="24"/>
  <c r="AG43" i="24"/>
  <c r="M27" i="24"/>
  <c r="AG19" i="24"/>
  <c r="AB35" i="24"/>
  <c r="AB11" i="24"/>
  <c r="W27" i="24"/>
  <c r="R43" i="24"/>
  <c r="R19" i="24"/>
  <c r="M35" i="24"/>
  <c r="AG27" i="24"/>
  <c r="M11" i="24"/>
  <c r="AB43" i="24"/>
  <c r="AB19" i="24"/>
  <c r="W35" i="24"/>
  <c r="R27" i="24"/>
  <c r="M43" i="24"/>
  <c r="AG35" i="24"/>
  <c r="AG11" i="24"/>
  <c r="M19" i="24"/>
  <c r="W11" i="24"/>
  <c r="X31" i="24"/>
  <c r="X7" i="24"/>
  <c r="N15" i="24"/>
  <c r="AH7" i="24"/>
  <c r="S23" i="24"/>
  <c r="N39" i="24"/>
  <c r="AH31" i="24"/>
  <c r="AC23" i="24"/>
  <c r="X39" i="24"/>
  <c r="X15" i="24"/>
  <c r="S31" i="24"/>
  <c r="S7" i="24"/>
  <c r="AH39" i="24"/>
  <c r="N23" i="24"/>
  <c r="AH15" i="24"/>
  <c r="AC31" i="24"/>
  <c r="AC7" i="24"/>
  <c r="X23" i="24"/>
  <c r="S39" i="24"/>
  <c r="S15" i="24"/>
  <c r="N31" i="24"/>
  <c r="AH23" i="24"/>
  <c r="N7" i="24"/>
  <c r="AC39" i="24"/>
  <c r="AC15" i="24"/>
  <c r="T35" i="24"/>
  <c r="T11" i="24"/>
  <c r="J19" i="24"/>
  <c r="O27" i="24"/>
  <c r="J43" i="24"/>
  <c r="AD35" i="24"/>
  <c r="AD11" i="24"/>
  <c r="Y27" i="24"/>
  <c r="T43" i="24"/>
  <c r="T19" i="24"/>
  <c r="O35" i="24"/>
  <c r="O11" i="24"/>
  <c r="AD43" i="24"/>
  <c r="J27" i="24"/>
  <c r="AD19" i="24"/>
  <c r="Y35" i="24"/>
  <c r="Y11" i="24"/>
  <c r="T27" i="24"/>
  <c r="O43" i="24"/>
  <c r="O19" i="24"/>
  <c r="J35" i="24"/>
  <c r="AD27" i="24"/>
  <c r="J11" i="24"/>
  <c r="Y43" i="24"/>
  <c r="Y19" i="24"/>
  <c r="AC38" i="24"/>
  <c r="AC14" i="24"/>
  <c r="X30" i="24"/>
  <c r="X6" i="24"/>
  <c r="S22" i="24"/>
  <c r="N38" i="24"/>
  <c r="AH30" i="24"/>
  <c r="N14" i="24"/>
  <c r="AC22" i="24"/>
  <c r="X38" i="24"/>
  <c r="X14" i="24"/>
  <c r="S30" i="24"/>
  <c r="S6" i="24"/>
  <c r="AH38" i="24"/>
  <c r="N22" i="24"/>
  <c r="AH14" i="24"/>
  <c r="AC6" i="24"/>
  <c r="AC30" i="24"/>
  <c r="X22" i="24"/>
  <c r="S38" i="24"/>
  <c r="S14" i="24"/>
  <c r="N6" i="24"/>
  <c r="N30" i="24"/>
  <c r="AH22" i="24"/>
  <c r="AH6" i="24"/>
  <c r="AB39" i="24"/>
  <c r="AB15" i="24"/>
  <c r="W31" i="24"/>
  <c r="W7" i="24"/>
  <c r="R23" i="24"/>
  <c r="M39" i="24"/>
  <c r="AG31" i="24"/>
  <c r="M15" i="24"/>
  <c r="AB23" i="24"/>
  <c r="AB7" i="24"/>
  <c r="W39" i="24"/>
  <c r="W15" i="24"/>
  <c r="R31" i="24"/>
  <c r="R7" i="24"/>
  <c r="AG39" i="24"/>
  <c r="M23" i="24"/>
  <c r="AG15" i="24"/>
  <c r="AB31" i="24"/>
  <c r="W23" i="24"/>
  <c r="R39" i="24"/>
  <c r="R15" i="24"/>
  <c r="M31" i="24"/>
  <c r="AG7" i="24"/>
  <c r="AG23" i="24"/>
  <c r="M7" i="24"/>
  <c r="K32" i="24"/>
  <c r="AE24" i="24"/>
  <c r="K8" i="24"/>
  <c r="Z40" i="24"/>
  <c r="Z16" i="24"/>
  <c r="U32" i="24"/>
  <c r="U8" i="24"/>
  <c r="P24" i="24"/>
  <c r="K40" i="24"/>
  <c r="AE32" i="24"/>
  <c r="K16" i="24"/>
  <c r="AE8" i="24"/>
  <c r="Z24" i="24"/>
  <c r="AE16" i="24"/>
  <c r="U40" i="24"/>
  <c r="U16" i="24"/>
  <c r="P32" i="24"/>
  <c r="P8" i="24"/>
  <c r="AE40" i="24"/>
  <c r="K24" i="24"/>
  <c r="Z32" i="24"/>
  <c r="U24" i="24"/>
  <c r="P40" i="24"/>
  <c r="Z8" i="24"/>
  <c r="P16" i="24"/>
  <c r="R37" i="24"/>
  <c r="R13" i="24"/>
  <c r="AB13" i="24"/>
  <c r="AG45" i="24"/>
  <c r="M29" i="24"/>
  <c r="AG21" i="24"/>
  <c r="AB37" i="24"/>
  <c r="W29" i="24"/>
  <c r="R45" i="24"/>
  <c r="R21" i="24"/>
  <c r="M37" i="24"/>
  <c r="AG29" i="24"/>
  <c r="M13" i="24"/>
  <c r="AB45" i="24"/>
  <c r="AB21" i="24"/>
  <c r="W37" i="24"/>
  <c r="W13" i="24"/>
  <c r="R29" i="24"/>
  <c r="M45" i="24"/>
  <c r="AG37" i="24"/>
  <c r="M21" i="24"/>
  <c r="AG13" i="24"/>
  <c r="AB29" i="24"/>
  <c r="W45" i="24"/>
  <c r="W21" i="24"/>
  <c r="Z41" i="24"/>
  <c r="Z17" i="24"/>
  <c r="P25" i="24"/>
  <c r="U33" i="24"/>
  <c r="U9" i="24"/>
  <c r="K41" i="24"/>
  <c r="AE33" i="24"/>
  <c r="K17" i="24"/>
  <c r="Z25" i="24"/>
  <c r="Z9" i="24"/>
  <c r="U41" i="24"/>
  <c r="U17" i="24"/>
  <c r="P33" i="24"/>
  <c r="P9" i="24"/>
  <c r="AE41" i="24"/>
  <c r="K25" i="24"/>
  <c r="AE17" i="24"/>
  <c r="Z33" i="24"/>
  <c r="U25" i="24"/>
  <c r="P41" i="24"/>
  <c r="P17" i="24"/>
  <c r="K33" i="24"/>
  <c r="AE25" i="24"/>
  <c r="AE9" i="24"/>
  <c r="K9" i="24"/>
  <c r="AA28" i="24"/>
  <c r="Q12" i="24"/>
  <c r="V44" i="24"/>
  <c r="V20" i="24"/>
  <c r="Q36" i="24"/>
  <c r="AF44" i="24"/>
  <c r="L28" i="24"/>
  <c r="AF20" i="24"/>
  <c r="AA36" i="24"/>
  <c r="AA12" i="24"/>
  <c r="V28" i="24"/>
  <c r="Q44" i="24"/>
  <c r="Q20" i="24"/>
  <c r="L36" i="24"/>
  <c r="AF28" i="24"/>
  <c r="L12" i="24"/>
  <c r="AA20" i="24"/>
  <c r="AA44" i="24"/>
  <c r="V36" i="24"/>
  <c r="Q28" i="24"/>
  <c r="L44" i="24"/>
  <c r="V12" i="24"/>
  <c r="AF12" i="24"/>
  <c r="L20" i="24"/>
  <c r="AF36" i="24"/>
  <c r="J45" i="24"/>
  <c r="AD37" i="24"/>
  <c r="J21" i="24"/>
  <c r="AD13" i="24"/>
  <c r="Y29" i="24"/>
  <c r="T45" i="24"/>
  <c r="T21" i="24"/>
  <c r="O37" i="24"/>
  <c r="O13" i="24"/>
  <c r="AD45" i="24"/>
  <c r="J29" i="24"/>
  <c r="AD21" i="24"/>
  <c r="Y37" i="24"/>
  <c r="Y13" i="24"/>
  <c r="J13" i="24"/>
  <c r="T29" i="24"/>
  <c r="O45" i="24"/>
  <c r="O21" i="24"/>
  <c r="J37" i="24"/>
  <c r="AD29" i="24"/>
  <c r="Y45" i="24"/>
  <c r="Y21" i="24"/>
  <c r="T37" i="24"/>
  <c r="T13" i="24"/>
  <c r="O29" i="24"/>
  <c r="Q38" i="24"/>
  <c r="Q14" i="24"/>
  <c r="L30" i="24"/>
  <c r="AF22" i="24"/>
  <c r="L6" i="24"/>
  <c r="AA38" i="24"/>
  <c r="AA14" i="24"/>
  <c r="V30" i="24"/>
  <c r="Q22" i="24"/>
  <c r="L38" i="24"/>
  <c r="AF30" i="24"/>
  <c r="L14" i="24"/>
  <c r="AF6" i="24"/>
  <c r="AA22" i="24"/>
  <c r="V38" i="24"/>
  <c r="V14" i="24"/>
  <c r="Q30" i="24"/>
  <c r="Q6" i="24"/>
  <c r="AF38" i="24"/>
  <c r="L22" i="24"/>
  <c r="AF14" i="24"/>
  <c r="AA30" i="24"/>
  <c r="AA6" i="24"/>
  <c r="V6" i="24"/>
  <c r="V22" i="24"/>
  <c r="Y30" i="24"/>
  <c r="Y6" i="24"/>
  <c r="T22" i="24"/>
  <c r="O14" i="24"/>
  <c r="O38" i="24"/>
  <c r="J30" i="24"/>
  <c r="AD22" i="24"/>
  <c r="Y38" i="24"/>
  <c r="Y14" i="24"/>
  <c r="T30" i="24"/>
  <c r="T6" i="24"/>
  <c r="O22" i="24"/>
  <c r="J38" i="24"/>
  <c r="AD30" i="24"/>
  <c r="J14" i="24"/>
  <c r="AD6" i="24"/>
  <c r="Y22" i="24"/>
  <c r="T38" i="24"/>
  <c r="T14" i="24"/>
  <c r="O30" i="24"/>
  <c r="O6" i="24"/>
  <c r="AD14" i="24"/>
  <c r="AD38" i="24"/>
  <c r="J6" i="24"/>
  <c r="J22" i="24"/>
  <c r="Z29" i="24"/>
  <c r="U45" i="24"/>
  <c r="U21" i="24"/>
  <c r="P37" i="24"/>
  <c r="P13" i="24"/>
  <c r="AE45" i="24"/>
  <c r="K29" i="24"/>
  <c r="AE21" i="24"/>
  <c r="Z37" i="24"/>
  <c r="Z13" i="24"/>
  <c r="U29" i="24"/>
  <c r="P45" i="24"/>
  <c r="P21" i="24"/>
  <c r="K37" i="24"/>
  <c r="AE29" i="24"/>
  <c r="K13" i="24"/>
  <c r="Z45" i="24"/>
  <c r="Z21" i="24"/>
  <c r="U37" i="24"/>
  <c r="U13" i="24"/>
  <c r="P29" i="24"/>
  <c r="K45" i="24"/>
  <c r="AE13" i="24"/>
  <c r="AE37" i="24"/>
  <c r="K21" i="24"/>
  <c r="O40" i="24"/>
  <c r="O16" i="24"/>
  <c r="J32" i="24"/>
  <c r="AD24" i="24"/>
  <c r="J8" i="24"/>
  <c r="Y40" i="24"/>
  <c r="Y16" i="24"/>
  <c r="T32" i="24"/>
  <c r="O24" i="24"/>
  <c r="J40" i="24"/>
  <c r="AD32" i="24"/>
  <c r="J16" i="24"/>
  <c r="AD8" i="24"/>
  <c r="Y24" i="24"/>
  <c r="T40" i="24"/>
  <c r="T16" i="24"/>
  <c r="O32" i="24"/>
  <c r="O8" i="24"/>
  <c r="AD40" i="24"/>
  <c r="J24" i="24"/>
  <c r="AD16" i="24"/>
  <c r="Y32" i="24"/>
  <c r="Y8" i="24"/>
  <c r="T8" i="24"/>
  <c r="T24" i="24"/>
  <c r="U34" i="24"/>
  <c r="U10" i="24"/>
  <c r="K18" i="24"/>
  <c r="P26" i="24"/>
  <c r="K42" i="24"/>
  <c r="AE34" i="24"/>
  <c r="AE10" i="24"/>
  <c r="Z26" i="24"/>
  <c r="U42" i="24"/>
  <c r="U18" i="24"/>
  <c r="P34" i="24"/>
  <c r="P10" i="24"/>
  <c r="AE42" i="24"/>
  <c r="K26" i="24"/>
  <c r="AE18" i="24"/>
  <c r="Z34" i="24"/>
  <c r="Z10" i="24"/>
  <c r="U26" i="24"/>
  <c r="P42" i="24"/>
  <c r="P18" i="24"/>
  <c r="K34" i="24"/>
  <c r="AE26" i="24"/>
  <c r="K10" i="24"/>
  <c r="Z42" i="24"/>
  <c r="Z18" i="24"/>
  <c r="AA40" i="24"/>
  <c r="AA16" i="24"/>
  <c r="V32" i="24"/>
  <c r="V8" i="24"/>
  <c r="Q24" i="24"/>
  <c r="L40" i="24"/>
  <c r="AF32" i="24"/>
  <c r="L16" i="24"/>
  <c r="AA24" i="24"/>
  <c r="AA8" i="24"/>
  <c r="V40" i="24"/>
  <c r="V16" i="24"/>
  <c r="Q32" i="24"/>
  <c r="Q8" i="24"/>
  <c r="AF40" i="24"/>
  <c r="L24" i="24"/>
  <c r="AF16" i="24"/>
  <c r="AA32" i="24"/>
  <c r="V24" i="24"/>
  <c r="Q40" i="24"/>
  <c r="Q16" i="24"/>
  <c r="L32" i="24"/>
  <c r="L8" i="24"/>
  <c r="AF24" i="24"/>
  <c r="AF8" i="24"/>
  <c r="M30" i="24"/>
  <c r="AG22" i="24"/>
  <c r="M6" i="24"/>
  <c r="AB38" i="24"/>
  <c r="AB14" i="24"/>
  <c r="W6" i="24"/>
  <c r="W30" i="24"/>
  <c r="R22" i="24"/>
  <c r="M38" i="24"/>
  <c r="AG30" i="24"/>
  <c r="M14" i="24"/>
  <c r="AG6" i="24"/>
  <c r="AB22" i="24"/>
  <c r="W38" i="24"/>
  <c r="W14" i="24"/>
  <c r="AG14" i="24"/>
  <c r="R30" i="24"/>
  <c r="R6" i="24"/>
  <c r="AG38" i="24"/>
  <c r="M22" i="24"/>
  <c r="AB30" i="24"/>
  <c r="W22" i="24"/>
  <c r="AB6" i="24"/>
  <c r="R14" i="24"/>
  <c r="R38" i="24"/>
  <c r="N41" i="24"/>
  <c r="AH33" i="24"/>
  <c r="N17" i="24"/>
  <c r="AH9" i="24"/>
  <c r="AC25" i="24"/>
  <c r="X17" i="24"/>
  <c r="X41" i="24"/>
  <c r="S33" i="24"/>
  <c r="AH41" i="24"/>
  <c r="N25" i="24"/>
  <c r="AH17" i="24"/>
  <c r="AC33" i="24"/>
  <c r="AC9" i="24"/>
  <c r="X25" i="24"/>
  <c r="S41" i="24"/>
  <c r="S17" i="24"/>
  <c r="N9" i="24"/>
  <c r="N33" i="24"/>
  <c r="AH25" i="24"/>
  <c r="AC41" i="24"/>
  <c r="AC17" i="24"/>
  <c r="X33" i="24"/>
  <c r="X9" i="24"/>
  <c r="S25" i="24"/>
  <c r="S9" i="24"/>
  <c r="AD44" i="23"/>
  <c r="Y44" i="23"/>
  <c r="T44" i="23"/>
  <c r="O44" i="23"/>
  <c r="J44" i="23"/>
  <c r="AD36" i="23"/>
  <c r="T36" i="23"/>
  <c r="O36" i="23"/>
  <c r="Y36" i="23"/>
  <c r="J36" i="23"/>
  <c r="O28" i="23"/>
  <c r="Y28" i="23"/>
  <c r="J28" i="23"/>
  <c r="T28" i="23"/>
  <c r="AD28" i="23"/>
  <c r="Y12" i="23"/>
  <c r="Y20" i="23"/>
  <c r="AD20" i="23"/>
  <c r="O20" i="23"/>
  <c r="T20" i="23"/>
  <c r="J20" i="23"/>
  <c r="AD12" i="23"/>
  <c r="T12" i="23"/>
  <c r="O12" i="23"/>
  <c r="J12" i="23"/>
  <c r="O28" i="24" l="1"/>
  <c r="J44" i="24"/>
  <c r="AD36" i="24"/>
  <c r="J20" i="24"/>
  <c r="AD12" i="24"/>
  <c r="Y28" i="24"/>
  <c r="T44" i="24"/>
  <c r="T20" i="24"/>
  <c r="O36" i="24"/>
  <c r="O12" i="24"/>
  <c r="AD44" i="24"/>
  <c r="J28" i="24"/>
  <c r="AD20" i="24"/>
  <c r="Y36" i="24"/>
  <c r="Y12" i="24"/>
  <c r="T28" i="24"/>
  <c r="O44" i="24"/>
  <c r="O20" i="24"/>
  <c r="J36" i="24"/>
  <c r="AD28" i="24"/>
  <c r="Y44" i="24"/>
  <c r="Y20" i="24"/>
  <c r="T36" i="24"/>
  <c r="T12" i="24"/>
  <c r="J12" i="24"/>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<sst xmlns="http://schemas.openxmlformats.org/spreadsheetml/2006/main" count="555" uniqueCount="334">
  <si>
    <t>Matriz Mapa de Riesgos</t>
  </si>
  <si>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</si>
  <si>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</si>
  <si>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t>Columna</t>
  </si>
  <si>
    <t>Descripción - Lineamientos para el diligenciamiento</t>
  </si>
  <si>
    <t>Proceso</t>
  </si>
  <si>
    <t>Diligencie el nombre del proceso al cual se le identificarán y valorarán los riesgos.</t>
  </si>
  <si>
    <t>Alcance</t>
  </si>
  <si>
    <t>Diligencie el alcance del proceso.</t>
  </si>
  <si>
    <t>Diligencie el objetivo del proceso.</t>
  </si>
  <si>
    <t>Objetivo</t>
  </si>
  <si>
    <t>Referencia</t>
  </si>
  <si>
    <t>Impacto</t>
  </si>
  <si>
    <t>Analice las consecuencias que puede ocasionar a la organización la materialización del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</si>
  <si>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</si>
  <si>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</si>
  <si>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</si>
  <si>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</si>
  <si>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</si>
  <si>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</si>
  <si>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</si>
  <si>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</si>
  <si>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</si>
  <si>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</si>
  <si>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</si>
  <si>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</si>
  <si>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</si>
  <si>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</si>
  <si>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</si>
  <si>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</si>
  <si>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</si>
  <si>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</si>
  <si>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</si>
  <si>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</si>
  <si>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</si>
  <si>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</si>
  <si>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</si>
  <si>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</si>
  <si>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</si>
  <si>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</si>
  <si>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</si>
  <si>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</si>
  <si>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</si>
  <si>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</si>
  <si>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</si>
  <si>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</si>
  <si>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de inicio, fecha de terminación,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</si>
  <si>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</si>
  <si>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</si>
  <si>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</si>
  <si>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4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</si>
  <si>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</si>
  <si>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6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</si>
  <si>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</si>
  <si>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8 Tabla de Valoración de Controles: </t>
    </r>
    <r>
      <rPr>
        <sz val="11"/>
        <rFont val="Arial Narrow"/>
        <family val="2"/>
      </rPr>
      <t>Tabla referente para todos los cálculos (no se diligencia)</t>
    </r>
  </si>
  <si>
    <t>Identificación del riesgo</t>
  </si>
  <si>
    <t>Análisis del riesgo inherente</t>
  </si>
  <si>
    <t>Evaluación del riesgo - Valoración de los controles</t>
  </si>
  <si>
    <t>Plan de Acción</t>
  </si>
  <si>
    <t xml:space="preserve">Referencia </t>
  </si>
  <si>
    <t>Frecuencia con la cual se realiza la actividad</t>
  </si>
  <si>
    <t>Probabilidad Inherente</t>
  </si>
  <si>
    <t>%</t>
  </si>
  <si>
    <t>Criterios de impacto</t>
  </si>
  <si>
    <t>Observación de criterio</t>
  </si>
  <si>
    <t>Impacto 
Inherente</t>
  </si>
  <si>
    <t>No. Control</t>
  </si>
  <si>
    <t>Tipo</t>
  </si>
  <si>
    <t>Implementación</t>
  </si>
  <si>
    <t>Documentación</t>
  </si>
  <si>
    <t>Frecuencia</t>
  </si>
  <si>
    <t>Evidencia</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</si>
  <si>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</si>
  <si>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</si>
  <si>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</si>
  <si>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</si>
  <si>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</si>
  <si>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</si>
  <si>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</si>
  <si>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</si>
  <si>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</si>
  <si>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</si>
  <si>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</si>
  <si>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</si>
  <si>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</si>
  <si>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</si>
  <si>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</si>
  <si>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</si>
  <si>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</si>
  <si>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</si>
  <si>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</si>
  <si>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</si>
  <si>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</si>
  <si>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</si>
  <si>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</si>
  <si>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</si>
  <si>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</si>
  <si>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</si>
  <si>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</si>
  <si>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</si>
  <si>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</si>
  <si>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</si>
  <si>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</si>
  <si>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</si>
  <si>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</si>
  <si>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</si>
  <si>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</si>
  <si>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</si>
  <si>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</si>
  <si>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</si>
  <si>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</si>
  <si>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</si>
  <si>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</si>
  <si>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</si>
  <si>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</si>
  <si>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</si>
  <si>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t>
  </si>
  <si>
    <t>Mayor 80%</t>
  </si>
  <si>
    <t xml:space="preserve">Entre 100 y 500 SMLMV </t>
  </si>
  <si>
    <t>El riesgo afecta la imagen de de la entidad con efecto publicitario sostenido a nivel de sector administrativo, nivel departamental o municipal</t>
  </si>
  <si>
    <t>Catastrófico</t>
  </si>
  <si>
    <t>Catastrófico 100%</t>
  </si>
  <si>
    <t xml:space="preserve">Mayor a 500 SMLMV </t>
  </si>
  <si>
    <t>El riesgo afecta la imagen de la entidad a nivel nacional, con efecto publicitarios sostenible a nivel país</t>
  </si>
  <si>
    <t>Afectación_Económica_o_presupuestal</t>
  </si>
  <si>
    <t xml:space="preserve">     Afectación menor a 10 SMLMV .</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</si>
  <si>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</si>
  <si>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</si>
  <si>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</si>
  <si>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junta dircetiva y accionistas y/o de provedores</t>
  </si>
  <si>
    <t xml:space="preserve">     Entre 50 y 100 SMLMV </t>
  </si>
  <si>
    <t xml:space="preserve">     El riesgo afecta la imagen de la entidad con algunos usuarios de relevancia frente al logro de los objetivos</t>
  </si>
  <si>
    <t xml:space="preserve">     Entre 100 y 500 SMLMV </t>
  </si>
  <si>
    <t xml:space="preserve">     El riesgo afecta la imagen de de la entidad con efecto publicitario sostenido a nivel de sector administrativo, nivel departamental o municipal</t>
  </si>
  <si>
    <t xml:space="preserve">     Mayor a 500 SMLMV </t>
  </si>
  <si>
    <t xml:space="preserve">     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</si>
  <si>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</si>
  <si>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</si>
  <si>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</si>
  <si>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</si>
  <si>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</si>
  <si>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</si>
  <si>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</si>
  <si>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</si>
  <si>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</si>
  <si>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</si>
  <si>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</si>
  <si>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</si>
  <si>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</si>
  <si>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</si>
  <si>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</si>
  <si>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</si>
  <si>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</si>
  <si>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</si>
  <si>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</si>
  <si>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</si>
  <si>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</si>
  <si>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</si>
  <si>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</si>
  <si>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</si>
  <si>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</si>
  <si>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</si>
  <si>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</si>
  <si>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</si>
  <si>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</si>
  <si>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</si>
  <si>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</si>
  <si>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</si>
  <si>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</si>
  <si>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</si>
  <si>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</si>
  <si>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</si>
  <si>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</si>
  <si>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</si>
  <si>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</si>
  <si>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</si>
  <si>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</si>
  <si>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</si>
  <si>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Reducir (mitigar)</t>
  </si>
  <si>
    <t>Plan de accion (solo para la opción reducir)</t>
  </si>
  <si>
    <t>Finalizado</t>
  </si>
  <si>
    <t>En curso</t>
  </si>
  <si>
    <t>Daños Activos Fisicos</t>
  </si>
  <si>
    <t>Ejecucion y Administracion de procesos</t>
  </si>
  <si>
    <t>Fallas Tecnologicas</t>
  </si>
  <si>
    <t>Fraude Externo</t>
  </si>
  <si>
    <t>Fraude Interno</t>
  </si>
  <si>
    <t>Relaciones Laborales</t>
  </si>
  <si>
    <t>Usuarios, productos y practicas , organizacionales</t>
  </si>
  <si>
    <t>Registro Sustancial</t>
  </si>
  <si>
    <t>Registro Material</t>
  </si>
  <si>
    <t>Sin registro</t>
  </si>
  <si>
    <t>Reducir</t>
  </si>
  <si>
    <t xml:space="preserve">Gestión Planeación Institucional </t>
  </si>
  <si>
    <t>Gestión de Producción</t>
  </si>
  <si>
    <t xml:space="preserve">Gestión Archivo Audiovisual </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</si>
  <si>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6" tint="-0.249977111117893"/>
        <rFont val="Arial Narrow"/>
        <family val="2"/>
      </rPr>
      <t>Guía para la Administración del Riesgo y el diseño de controles V6</t>
    </r>
    <r>
      <rPr>
        <sz val="10"/>
        <rFont val="Arial Narrow"/>
        <family val="2"/>
      </rPr>
      <t>. El formato cuenta con celdas parametrizadas y permite contar con los respectivos mapas de calor para riesgo inherente y riesgo residual.</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</si>
  <si>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Contexto: </t>
    </r>
    <r>
      <rPr>
        <sz val="11"/>
        <rFont val="Arial Narrow"/>
        <family val="2"/>
      </rPr>
      <t>Diligenciar formato Contexto Extratégico -E-PI-MT01-F03 FORMATO MATRIZ DOFA</t>
    </r>
    <r>
      <rPr>
        <sz val="10"/>
        <rFont val="Arial Narrow"/>
        <family val="2"/>
      </rPr>
      <t xml:space="preserve">
</t>
    </r>
  </si>
  <si>
    <t>Fecha de elaboración</t>
  </si>
  <si>
    <t>Diligencie la fecha de elaboración de la matriz DOFA</t>
  </si>
  <si>
    <t>Lider de Proceso</t>
  </si>
  <si>
    <t xml:space="preserve">Diligencia el nombre del lider o encargado del proceso </t>
  </si>
  <si>
    <t xml:space="preserve"> -  Hoja 3 Mapa de Riesgos Final: Encontrará la totalidad de la estructura para la identificación y valoración de los riesgos por proceso, acorde con el nivel de desagregación que la entidad considere necesaria.</t>
  </si>
  <si>
    <t xml:space="preserve">Permite definir unl consecutivo de riesgos.
Una entidad puede ir en el riesgo 150, pero tener 70 riesgos, lo que permite llevar una trazabilidad  de los riesgos. Esta información la debe administrar la oficina asesora de planeación o gerencia de riesgos.  Cuando un el riesgo salga del mapa no existirá otro riesgo con el mismo número. </t>
  </si>
  <si>
    <t xml:space="preserve">Clase de Riesgo </t>
  </si>
  <si>
    <t xml:space="preserve">Utilice la lista de despligue que se encuentra parametrizada, le aparecerán las opciones:Riesgos de Gestión; Riesgos de Corrupción; Riesgos de Seguridad de la Información 
 </t>
  </si>
  <si>
    <t>Código: E-PI-MT-04</t>
  </si>
  <si>
    <t>Versión: 04</t>
  </si>
  <si>
    <t>Fecha : 15-04-2024</t>
  </si>
  <si>
    <t>Gestión TRO Digital</t>
  </si>
  <si>
    <t xml:space="preserve">Gestión  Programación </t>
  </si>
  <si>
    <t>Gestión Técnica</t>
  </si>
  <si>
    <t>Gestión Financiera y  presupuestal (Secretaria General )</t>
  </si>
  <si>
    <t xml:space="preserve">Gestión Bienes y Servicios </t>
  </si>
  <si>
    <t xml:space="preserve">Gestión Talento Humano </t>
  </si>
  <si>
    <t>Gestión Mejoramiento Continuo</t>
  </si>
  <si>
    <t>Falta de espacio de almacenamiento en la nube de los correos institucionales.</t>
  </si>
  <si>
    <t>Posibilidad de pérdida de la información generada por del área Planeación Institucional y Proyectos</t>
  </si>
  <si>
    <t>Falta de seguimiento y mantenimiento insuficiente a los equipos adscritos al área TRO Digital.</t>
  </si>
  <si>
    <t>Posibilidad de Daños ocasionados o pérdida total  de la información que se carga en la página web del Canal TRO.</t>
  </si>
  <si>
    <t>Falta de control de inventario audiovisual</t>
  </si>
  <si>
    <t>No disponibilidad para emisión del archivo audiovisual histórico del canal 
Posible pérdida de disponibilidad del archivo audiovisual histórico del canal</t>
  </si>
  <si>
    <t>El área de programación deberá solicitar de forma aleatoria la restauración de una pieza audiovisual  a través del Sistema VSN Explorer que se encuentre en custodia de archivo audiovisual de manera periódica o cuando sea necesaria la información, entre los soportes que quedan de este control encontramos Correo electrónico, Ruta de tráfico de programación (Ubicación del contenido)</t>
  </si>
  <si>
    <t xml:space="preserve">Que existan ataques cibernéticos que afecten el sistema y  que el sistema contratado no sea idóneo para soportal la información alojada. </t>
  </si>
  <si>
    <t>No disponibilidad de base de datos de los documentos generados a través del sistema VSN Crea de Programación para el caso de continuidad diaria y parrilla semanal de programación.</t>
  </si>
  <si>
    <t>Rotación de personal en los equipos del área de producción
Por acceso de varias personas a la red se han borrado los archivo. 
Que la información no sea salvaguardada en los correos y en los equipos del área de producción y programación.</t>
  </si>
  <si>
    <t>Posibilidad de alteración y perdida  de la información</t>
  </si>
  <si>
    <t xml:space="preserve">El área de ingesta de archivo audiovisual debe velar porque se registren las grabaciones de periodistas o realizadores del canal después de su grabación mediante la entrega de una la tarjeta para que a su vez esta área mediante fichas de entrega de material  pase la información al archivo del canal, la frecuencia de esta actividad es diaria. </t>
  </si>
  <si>
    <t>Fallas de los equipos
 Incumplimiento en la ejecución de los mantenimientos preventivos y/o correctivos
Obsolescencia de equipos</t>
  </si>
  <si>
    <t>Probabilidad de la interrupción parcial o total de los servicios tecnológicos</t>
  </si>
  <si>
    <t>Realizar los mantenimientos preventivos, la renovación tecnológica de forma oportuna y respaldar la infraestructura crítica. El grupo de broadcast y TI serán los encargados de ejecutar la rutinas de mantenimiento; el plan de compras será responsabilidad del Director de Técnica y Emisión, el cual, tendrá como insumos los reportes de obsolescencia y los requerimientos de las diferentes áreas del Canal TRO.</t>
  </si>
  <si>
    <t>Realizar las rutinas de mantenimiento preventivo, según procedimiento. Igualmente realizar los correctivos que se requieran.</t>
  </si>
  <si>
    <t>Posible explotación de una vulnerabilidad en algunos de los pilares de la seguridad de la información</t>
  </si>
  <si>
    <t xml:space="preserve">El Director Técnico  y su equipo de trabajo realizara : 1Comunicar semestralmente las políticas de seguridad de la información por medio de los medios internos de comunicación  a cargo del Área de Comunicaciones y Talento Humano y/o  cada vez que se haga una inducción de personal. </t>
  </si>
  <si>
    <t>Comunicar las políticas de seguridad de la información por medio de los canales de comunicación de Gestión Talento Humano o Gestión Comunicaciones.</t>
  </si>
  <si>
    <t>Crear perfiles de usuario para los sistemas de información, por medio de los permisos de administrador para crear los perfiles el cual Gestión Técnica es responsable cada vez que se requiera de crear los perfiles.</t>
  </si>
  <si>
    <t>Crear cada vez que se requiera  perfiles de usuarios para los sistemas de información, con permisos según corresponda el rol y solicitud.(creación formato perfiles permisos sistemas de información)</t>
  </si>
  <si>
    <t>Falla de equipos
Falta de ambiente de pruebas para los sistemas de información</t>
  </si>
  <si>
    <t>Probabilidad de la no disponibilidad de las copias de seguridad o respaldo</t>
  </si>
  <si>
    <t xml:space="preserve">Falta de equipos para la digitalización de la información
Falta de cumplimiento de los  parámetros de almacenamiento de material.  </t>
  </si>
  <si>
    <t>Alteración o perdida del material audiovisual del área de Archivo Audiovisual.</t>
  </si>
  <si>
    <t>Gestionar capacitaciones y actualizaciones respecto a la conservación preservación del material Audiovisual con apoyo del área de Talento Humano</t>
  </si>
  <si>
    <t>Ausencia de copias de seguridad. Ausencia de verificación de la idoneidad y calidad de las copias de respaldo. Ausencia de control en el cambio de claves de los sistemas de información
Falta de definición de roles con restricciones a los sistemas de información.</t>
  </si>
  <si>
    <t>Posibilidad de alteración de la información Contable electrónica</t>
  </si>
  <si>
    <t xml:space="preserve">Realizar copias de seguridad diarias en el sistema de información </t>
  </si>
  <si>
    <t xml:space="preserve">Solicitar al área técnica la copia de respaldo en un disco externo, con almacenamiento semanal.
</t>
  </si>
  <si>
    <t>Acceso de personas no autorizadas al área
Ausencia de control de seguridad física de la información</t>
  </si>
  <si>
    <t xml:space="preserve">Posibilidad de pérdida de información en presupuesto, contabilidad, facturación, cartera y tesorería del archivo documental físico
</t>
  </si>
  <si>
    <t xml:space="preserve">Definir un espacio específico de salvaguarda del archivo físico, con llave de seguridad </t>
  </si>
  <si>
    <t>Llevar un control de los archivos físicos que maneje el cual debe ser salvaguardado y bajo custodia de cada contratista y funcionario.
Cada cierre de periodo se realiza entrega del documento físico a gestión documental.
Se realiza entrega a control documental, de los contratos de logística, por cumplimiento de contratos con cada operador logístico.</t>
  </si>
  <si>
    <t xml:space="preserve">Falla eléctrica prolongada 
Falta de seguimiento y control
Falta de actualización en el sistema
Falta de copias de seguridad 
</t>
  </si>
  <si>
    <t xml:space="preserve">Posibilidad de pérdida de la información del área de bienes y servicios generada en el software </t>
  </si>
  <si>
    <t>Falta de cambio de contraseña de acceso al drive de Gestión Documental.
Falta de un software de Gestión Documental para el control de la información</t>
  </si>
  <si>
    <t>Alteración o perdida de la información digital del área de gestión  documental</t>
  </si>
  <si>
    <t>Realizar una certificación en donde se indique el cambio de contraseña del Drive de Gestión Documental.</t>
  </si>
  <si>
    <t xml:space="preserve">Transferir al Archivo Central los documentos en las fechas estipuladas en los cronogramas de transferencia.                                                                                 
Demora en el préstamo de Documentos,  que se encuentran en el Archivo Central o Histórico.
Falta de seguridad en el sitio donde reposan los archivos.
Falta de controles efectivos en el proceso de préstamo y custodia de los archivos.
Falta de designación de responsable de la custodia y acceso a los archivos.
Falta de acceso de elementos informáticos como nubes o discos para respaldar la información de forma digital.
</t>
  </si>
  <si>
    <t>Pérdida o deterioro  de la información contenida en las Historias laborales activas  del proceso de Gestión de Talento Humano</t>
  </si>
  <si>
    <t>Realizar anualmente la revisión de las hojas de vida de los funcionarios y trabajadores oficiales y disponer de un lugar para su almacenamiento.</t>
  </si>
  <si>
    <t>Solicitar el acceso a un disco duro portátil para generar un registro de forma periódica de la información que se genera a través de la nube dispuesta para el proceso, con el fin de llevar back up de seguridad.
Este almacenamiento debe quedar tanto en el disco como en el disco duro del equipo asignado a Talento Humano.</t>
  </si>
  <si>
    <t xml:space="preserve">Posible daño o pérdida de datos en el drive que afecta la integridad de la información del SIG.
Ausencia de copias de seguridad del drive del SIG
Falta de mantenimiento de los equipos de computo
</t>
  </si>
  <si>
    <t>Posibilidad de Uso indebido de la información generada en el drive del SIG.</t>
  </si>
  <si>
    <t xml:space="preserve">Supervisión de las acciones </t>
  </si>
  <si>
    <t>Realizado</t>
  </si>
  <si>
    <t>No Realizado</t>
  </si>
  <si>
    <t>Implementado</t>
  </si>
  <si>
    <t>En Proceso</t>
  </si>
  <si>
    <t>Pendiente</t>
  </si>
  <si>
    <t>El personal encargado de web master de TRO Digital realiza un back up semanal a la página para salvaguardar la información, almacenada en el servidor.</t>
  </si>
  <si>
    <t>Realizar un respaldo quincenal de la página web y almacenarlo en el servidor.</t>
  </si>
  <si>
    <t xml:space="preserve"> Realizar de las copias de seguridad de la información de Planeación Institucional y Proyectos</t>
  </si>
  <si>
    <t xml:space="preserve">El encargado de planeación realiza copias de seguridad de la información el cual las almacena en el Documentos (unidad C), </t>
  </si>
  <si>
    <t xml:space="preserve">Supervisión : Primer Cuatrimestre- 3a Línea de defensa (Jefe de Control Interno ) </t>
  </si>
  <si>
    <t>Fallas Tecnológicas</t>
  </si>
  <si>
    <t>Solicitar a través de correo electrónico cuando se requiera una restauración de pieza audiovisual a través del Sistema VSN</t>
  </si>
  <si>
    <t>El operador de Van Crea y la persona responsable de crear las parrillas de programación son los encargados de generar los informes a través del modulo de reportes y del modulo de consolidaciones  y la exportación de parrilla generada por el sistema VSN CREA. Es importante resaltar que las exportaciones de la parrilla de programación se hacen de manera diaria y los informes generados por el sistema se hacen de manera mensual o trimestral.</t>
  </si>
  <si>
    <t xml:space="preserve">La Encargada de operar el sistema VSN CREA realiza la exportación diaria de la parrilla y se envía a través de correo electrónico a las áreas involucradas programación y técnica y emisión </t>
  </si>
  <si>
    <t>La Encargada del área de programación y producción verifica a través de visita al archivo audiovisual pantallazos de las notas de los periodista que son guardadas en FTP</t>
  </si>
  <si>
    <t>Perdida o alteración total o parcial de la información en los recursos compartidos
 Falta de monitoreo, seguimiento según políticas de seguridad de los equipos de red
 Ataque informático
 La no identificación de un riesgo por falta de seguimiento.</t>
  </si>
  <si>
    <t xml:space="preserve">Revisar las listas de control de acceso perimetral. (Firewall) por medio de la contratación del servicio de seguridad perimetral con un ISP, donde Gestión Técnica es responsable de cada reunión con el ISP por lo menos una vez al año para revisar las políticas de seguridad implementadas en el firewall. </t>
  </si>
  <si>
    <t xml:space="preserve">Realizar anualmente con el proveedor del servicio la revisión de las listas de control de acceso perimetral. (Firewall) con la finalidad de mitigar una posible explotación a una vulnerabilidad </t>
  </si>
  <si>
    <t xml:space="preserve">Controlar que las copias de las bases de datos se estén realizando a través de un disco duro y/o a la nube, donde el equipo de Técnica y el responsable del sistema de información diligencian el formato de solicitudes, este proceso se realiza diariamente. </t>
  </si>
  <si>
    <t xml:space="preserve"> Llevar el registro semanalmente  a través del formato de solicitudes, las copias de seguridad de las bases de datos que se realizan a través de un disco duro y/o nube.</t>
  </si>
  <si>
    <t xml:space="preserve">La encargada del proceso de Archivo audiovisual realiza el cargue del material audiovisual en el software VSN de manera diaria queda registrado como control en unos formatos específicos aprobados por el SIG.
En cuanto al software de van , esos usuarios los crea técnica mediante la plataforma y ahí se definen los permisos que tiene cada uno de ellos </t>
  </si>
  <si>
    <t xml:space="preserve">El encargado de Bienes y servicios solicita al área técnica mediante correo electrónico  realizar el backup del software de almacén  </t>
  </si>
  <si>
    <t>Realizar mensualmente copias de seguridad del software para salvaguardar la información</t>
  </si>
  <si>
    <t xml:space="preserve">Gestión Archivo Documental </t>
  </si>
  <si>
    <t>Ejecución y Administración de procesos</t>
  </si>
  <si>
    <t>El encharcado de Gestión Documental Semestralmente realiza el cambio de contraseña del Drive en donde se almacén la información del área de Gestión Documental</t>
  </si>
  <si>
    <t>El encargado del Gestión Documental, el área técnica y el proveedor realizaran la implementación del software de gestión Documental GO3</t>
  </si>
  <si>
    <t>Realizar paulatinamente la parametrización de la información en  nuevo software GO3</t>
  </si>
  <si>
    <t>El Jefe  de talento humano es el  encargado de la custodia y conservación de  las historias laborales  de los funcionarios y trabajadores oficiales del estado</t>
  </si>
  <si>
    <t xml:space="preserve">El Jefe  de talento humano realiza la revisión de la documentación del área  con el fin de resguardar los registros que permitan la conservación y continuidad del proceso </t>
  </si>
  <si>
    <t xml:space="preserve">Realizar anualmente la revisión de los documentos que se generan el proceso con el fin de generar una copia de seguridad en diferentes medios de almacenamiento </t>
  </si>
  <si>
    <t xml:space="preserve">Solicitar por medio de correo electrónico la adquisición de un disco extraíble para almacenar la información generada del área </t>
  </si>
  <si>
    <t xml:space="preserve">El encargado de mejoramiento continuo  establecerá  con el área técnica mecanismos para salvaguardar la información mensualmente. y así mismo solicitar espacio en el DRIVE o en la nube del PC de mejoramiento continuo cada vez que se requiera </t>
  </si>
  <si>
    <t>Realizar mensualmente copias de seguridad del drive del SIG</t>
  </si>
  <si>
    <t xml:space="preserve">Monitoreo: Primer Cuatrimestre- 2a Línea de defensa (Planeación) </t>
  </si>
  <si>
    <t xml:space="preserve">Monitoreo: Segundo Cuatrimestre- 2a Línea de defensa (Planeación) </t>
  </si>
  <si>
    <t xml:space="preserve">Monitoreo: Tercer  Cuatrimestre- 2a Línea de defensa (Planeación) </t>
  </si>
  <si>
    <t>Responsable</t>
  </si>
  <si>
    <t>Fecha de inicio</t>
  </si>
  <si>
    <t>Fecha de terminación</t>
  </si>
  <si>
    <t>Fecha Seguimiento</t>
  </si>
  <si>
    <t>Acciones que se realizaron</t>
  </si>
  <si>
    <t xml:space="preserve">Evidencia </t>
  </si>
  <si>
    <t xml:space="preserve">Porcentaje de cumplimiento </t>
  </si>
  <si>
    <t xml:space="preserve">Encargado del área de Planeación </t>
  </si>
  <si>
    <t>En proceso</t>
  </si>
  <si>
    <t xml:space="preserve">Encargada de Comercialización y ventas </t>
  </si>
  <si>
    <t xml:space="preserve">Encargada de Programación </t>
  </si>
  <si>
    <t>Encargada de Producción</t>
  </si>
  <si>
    <t xml:space="preserve">Encargada de Producción </t>
  </si>
  <si>
    <t xml:space="preserve">Director Técnico y de emisión </t>
  </si>
  <si>
    <t>Jefe de Talento Humano</t>
  </si>
  <si>
    <t xml:space="preserve">Jefe de Control Interno </t>
  </si>
  <si>
    <t xml:space="preserve">Encargada de Mejoramiento Continuo </t>
  </si>
  <si>
    <t xml:space="preserve">Encargada de Tesorería </t>
  </si>
  <si>
    <t>5/05/2024
5/09/2024</t>
  </si>
  <si>
    <t xml:space="preserve">Auxiliar contable </t>
  </si>
  <si>
    <t xml:space="preserve">Encargado de Almacén </t>
  </si>
  <si>
    <t xml:space="preserve">Encargada de Archivo Documental </t>
  </si>
  <si>
    <t>Jurídico designado</t>
  </si>
  <si>
    <t>5/05/2024
5/09/2024
20/12/2024</t>
  </si>
  <si>
    <t xml:space="preserve">Jefe de Tro Difgital </t>
  </si>
  <si>
    <t xml:space="preserve">Director de Producción y Programación </t>
  </si>
  <si>
    <t xml:space="preserve">Director Técnico y de emision </t>
  </si>
  <si>
    <t xml:space="preserve">Área técnica- Financiera  </t>
  </si>
  <si>
    <t>Área contable, financiera y gestión documental</t>
  </si>
  <si>
    <t xml:space="preserve">Restablecer la copia de seguridad en una base de datos de pruebas para verificar la idoneidad y garantía de las mismas en caso de llegarse a requerir
Se solicita al área de técnica que valide la idoneidad y garantía de las copias de respaldo del software 
</t>
  </si>
  <si>
    <t xml:space="preserve">Establecer copias de seguridad externas al área técnica Revisión periódica de la idoneidad de las copias de seguridad </t>
  </si>
  <si>
    <t xml:space="preserve">Archivo audiovisual </t>
  </si>
  <si>
    <t xml:space="preserve">Almacenista </t>
  </si>
  <si>
    <t xml:space="preserve">Archivo Documental </t>
  </si>
  <si>
    <t>Matriz Mapa Riesgos Seguridad de la Información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</si>
</sst>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name val="Calibri"/>
      <family val="2"/>
      <scheme val="minor"/>
    </font>
    <font>
      <sz val="28"/>
      <color theme="1"/>
      <name val="Calibri"/>
      <family val="2"/>
      <scheme val="minor"/>
    </font>
    <font>
      <b/>
      <sz val="40"/>
      <color rgb="FF000000"/>
      <name val="Calibri"/>
      <family val="2"/>
    </font>
    <font>
      <b/>
      <sz val="36"/>
      <color rgb="FF000000"/>
      <name val="Calibri"/>
      <family val="2"/>
    </font>
    <font>
      <b/>
      <sz val="18"/>
      <color theme="1"/>
      <name val="Arial Narrow"/>
      <family val="2"/>
    </font>
    <font>
      <b/>
      <sz val="22"/>
      <color theme="1"/>
      <name val="Arial Narrow"/>
      <family val="2"/>
    </font>
    <font>
      <b/>
      <sz val="14"/>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b/>
      <sz val="10"/>
      <color theme="6" tint="-0.249977111117893"/>
      <name val="Arial Narrow"/>
      <family val="2"/>
    </font>
    <font>
      <b/>
      <sz val="10"/>
      <color theme="1"/>
      <name val="Arial Narrow"/>
      <family val="2"/>
    </font>
    <font>
      <sz val="14"/>
      <color theme="1"/>
      <name val="Arial Narrow"/>
      <family val="2"/>
    </font>
    <font>
      <b/>
      <sz val="14"/>
      <color theme="1"/>
      <name val="Calibri"/>
      <family val="2"/>
    </font>
    <font>
      <b/>
      <sz val="14"/>
      <color theme="0"/>
      <name val="Calibri"/>
      <family val="2"/>
    </font>
    <font>
      <sz val="24"/>
      <color theme="1"/>
      <name val="Calibri"/>
      <family val="2"/>
      <scheme val="minor"/>
    </font>
    <font>
      <b/>
      <sz val="12"/>
      <color theme="1"/>
      <name val="Arial Narrow"/>
      <family val="2"/>
    </font>
    <font>
      <u/>
      <sz val="11"/>
      <color theme="10"/>
      <name val="Calibri"/>
      <family val="2"/>
      <scheme val="minor"/>
    </font>
    <font>
      <b/>
      <sz val="10"/>
      <color rgb="FFFF0000"/>
      <name val="Arial Narrow"/>
      <family val="2"/>
    </font>
  </fonts>
  <fills count="18">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9" tint="-0.249977111117893"/>
        <bgColor indexed="64"/>
      </patternFill>
    </fill>
    <fill>
      <patternFill patternType="solid">
        <fgColor rgb="FF00B0F0"/>
        <bgColor indexed="64"/>
      </patternFill>
    </fill>
  </fills>
  <borders count="85">
    <border>
      <left/>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double">
        <color indexed="64"/>
      </left>
      <right/>
      <top style="double">
        <color indexed="64"/>
      </top>
      <bottom style="thin">
        <color indexed="64"/>
      </bottom>
      <diagonal/>
    </border>
    <border>
      <left/>
      <right style="thin">
        <color theme="0"/>
      </right>
      <top style="double">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double">
        <color indexed="64"/>
      </bottom>
      <diagonal/>
    </border>
    <border>
      <left style="medium">
        <color indexed="64"/>
      </left>
      <right style="double">
        <color indexed="64"/>
      </right>
      <top/>
      <bottom/>
      <diagonal/>
    </border>
    <border>
      <left/>
      <right/>
      <top style="double">
        <color indexed="64"/>
      </top>
      <bottom style="thin">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thin">
        <color indexed="64"/>
      </bottom>
      <diagonal/>
    </border>
    <border>
      <left/>
      <right style="double">
        <color indexed="64"/>
      </right>
      <top/>
      <bottom style="thin">
        <color indexed="64"/>
      </bottom>
      <diagonal/>
    </border>
    <border>
      <left/>
      <right style="hair">
        <color indexed="64"/>
      </right>
      <top style="thin">
        <color indexed="64"/>
      </top>
      <bottom style="hair">
        <color indexed="64"/>
      </bottom>
      <diagonal/>
    </border>
    <border>
      <left style="hair">
        <color indexed="64"/>
      </left>
      <right/>
      <top style="thin">
        <color indexed="64"/>
      </top>
      <bottom style="thin">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39" fillId="0" borderId="0"/>
    <xf numFmtId="0" fontId="40" fillId="0" borderId="0"/>
    <xf numFmtId="0" fontId="5" fillId="0" borderId="0"/>
    <xf numFmtId="0" fontId="56" fillId="0" borderId="0" applyNumberFormat="0" applyFill="0" applyBorder="0" applyAlignment="0" applyProtection="0"/>
  </cellStyleXfs>
  <cellXfs count="349">
    <xf numFmtId="0" fontId="0" fillId="0" borderId="0" xfId="0"/>
    <xf numFmtId="0" fontId="1" fillId="0" borderId="0" xfId="0" applyFont="1"/>
    <xf numFmtId="0" fontId="1" fillId="0" borderId="0" xfId="0" applyFont="1" applyAlignment="1">
      <alignment horizontal="center" vertical="center"/>
    </xf>
    <xf numFmtId="0" fontId="4" fillId="2" borderId="0" xfId="0" applyFont="1" applyFill="1" applyAlignment="1">
      <alignment horizontal="center" vertical="center"/>
    </xf>
    <xf numFmtId="0" fontId="1" fillId="0" borderId="0" xfId="0" applyFont="1" applyAlignment="1">
      <alignment horizont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8" fillId="0" borderId="0" xfId="0" applyFont="1" applyAlignment="1">
      <alignment horizontal="center" vertical="center" wrapText="1"/>
    </xf>
    <xf numFmtId="0" fontId="9" fillId="6" borderId="0" xfId="0" applyFont="1" applyFill="1" applyAlignment="1">
      <alignment horizontal="center" vertical="center" wrapText="1" readingOrder="1"/>
    </xf>
    <xf numFmtId="0" fontId="10" fillId="5" borderId="2" xfId="0" applyFont="1" applyFill="1" applyBorder="1" applyAlignment="1">
      <alignment horizontal="center" vertical="center" wrapText="1" readingOrder="1"/>
    </xf>
    <xf numFmtId="0" fontId="10" fillId="0" borderId="2" xfId="0" applyFont="1" applyBorder="1" applyAlignment="1">
      <alignment horizontal="justify" vertical="center" wrapText="1" readingOrder="1"/>
    </xf>
    <xf numFmtId="9" fontId="10" fillId="0" borderId="2" xfId="0" applyNumberFormat="1" applyFont="1" applyBorder="1" applyAlignment="1">
      <alignment horizontal="center" vertical="center" wrapText="1" readingOrder="1"/>
    </xf>
    <xf numFmtId="0" fontId="10" fillId="7" borderId="1" xfId="0" applyFont="1" applyFill="1" applyBorder="1" applyAlignment="1">
      <alignment horizontal="center" vertical="center" wrapText="1" readingOrder="1"/>
    </xf>
    <xf numFmtId="0" fontId="10" fillId="0" borderId="1" xfId="0" applyFont="1" applyBorder="1" applyAlignment="1">
      <alignment horizontal="justify" vertical="center" wrapText="1" readingOrder="1"/>
    </xf>
    <xf numFmtId="9" fontId="10" fillId="0" borderId="1" xfId="0" applyNumberFormat="1" applyFont="1" applyBorder="1" applyAlignment="1">
      <alignment horizontal="center" vertical="center" wrapText="1" readingOrder="1"/>
    </xf>
    <xf numFmtId="0" fontId="10" fillId="4" borderId="1" xfId="0" applyFont="1" applyFill="1" applyBorder="1" applyAlignment="1">
      <alignment horizontal="center" vertical="center" wrapText="1" readingOrder="1"/>
    </xf>
    <xf numFmtId="0" fontId="10" fillId="8" borderId="1" xfId="0" applyFont="1" applyFill="1" applyBorder="1" applyAlignment="1">
      <alignment horizontal="center" vertical="center" wrapText="1" readingOrder="1"/>
    </xf>
    <xf numFmtId="0" fontId="11" fillId="9" borderId="1" xfId="0" applyFont="1" applyFill="1" applyBorder="1" applyAlignment="1">
      <alignment horizontal="center" vertical="center" wrapText="1" readingOrder="1"/>
    </xf>
    <xf numFmtId="0" fontId="14" fillId="0" borderId="0" xfId="0" applyFont="1"/>
    <xf numFmtId="0" fontId="13" fillId="0" borderId="0" xfId="0" applyFont="1"/>
    <xf numFmtId="0" fontId="4" fillId="0" borderId="0" xfId="0" applyFont="1" applyAlignment="1">
      <alignment horizontal="left" vertical="center"/>
    </xf>
    <xf numFmtId="0" fontId="4" fillId="3" borderId="0" xfId="0" applyFont="1" applyFill="1" applyAlignment="1">
      <alignment horizontal="center" vertical="center"/>
    </xf>
    <xf numFmtId="0" fontId="22" fillId="0" borderId="0" xfId="0" applyFont="1" applyAlignment="1">
      <alignment vertical="center"/>
    </xf>
    <xf numFmtId="0" fontId="23" fillId="0" borderId="0" xfId="0" applyFont="1"/>
    <xf numFmtId="0" fontId="21" fillId="0" borderId="0" xfId="0" applyFont="1"/>
    <xf numFmtId="0" fontId="0" fillId="0" borderId="0" xfId="0" pivotButton="1"/>
    <xf numFmtId="0" fontId="12" fillId="0" borderId="0" xfId="0" applyFont="1" applyAlignment="1">
      <alignment horizontal="justify" vertical="center" wrapText="1" readingOrder="1"/>
    </xf>
    <xf numFmtId="0" fontId="24" fillId="0" borderId="0" xfId="0" applyFont="1"/>
    <xf numFmtId="0" fontId="26" fillId="6" borderId="0" xfId="0" applyFont="1" applyFill="1" applyAlignment="1">
      <alignment horizontal="center" vertical="center" wrapText="1" readingOrder="1"/>
    </xf>
    <xf numFmtId="0" fontId="27" fillId="0" borderId="2" xfId="0" applyFont="1" applyBorder="1" applyAlignment="1">
      <alignment horizontal="justify" vertical="center" wrapText="1" readingOrder="1"/>
    </xf>
    <xf numFmtId="0" fontId="27" fillId="0" borderId="1" xfId="0" applyFont="1" applyBorder="1" applyAlignment="1">
      <alignment horizontal="justify" vertical="center" wrapText="1" readingOrder="1"/>
    </xf>
    <xf numFmtId="0" fontId="27" fillId="5" borderId="2" xfId="0" applyFont="1" applyFill="1" applyBorder="1" applyAlignment="1">
      <alignment horizontal="center" vertical="center" wrapText="1" readingOrder="1"/>
    </xf>
    <xf numFmtId="0" fontId="27" fillId="7" borderId="1" xfId="0" applyFont="1" applyFill="1" applyBorder="1" applyAlignment="1">
      <alignment horizontal="center" vertical="center" wrapText="1" readingOrder="1"/>
    </xf>
    <xf numFmtId="0" fontId="27" fillId="4" borderId="1" xfId="0" applyFont="1" applyFill="1" applyBorder="1" applyAlignment="1">
      <alignment horizontal="center" vertical="center" wrapText="1" readingOrder="1"/>
    </xf>
    <xf numFmtId="0" fontId="27" fillId="8" borderId="1" xfId="0" applyFont="1" applyFill="1" applyBorder="1" applyAlignment="1">
      <alignment horizontal="center" vertical="center" wrapText="1" readingOrder="1"/>
    </xf>
    <xf numFmtId="0" fontId="28" fillId="9" borderId="1" xfId="0" applyFont="1" applyFill="1" applyBorder="1" applyAlignment="1">
      <alignment horizontal="center" vertical="center" wrapText="1" readingOrder="1"/>
    </xf>
    <xf numFmtId="0" fontId="27" fillId="0" borderId="2" xfId="0" applyFont="1" applyBorder="1" applyAlignment="1">
      <alignment horizontal="center" vertical="center" wrapText="1" readingOrder="1"/>
    </xf>
    <xf numFmtId="0" fontId="27" fillId="0" borderId="1" xfId="0" applyFont="1" applyBorder="1" applyAlignment="1">
      <alignment horizontal="center" vertical="center" wrapText="1" readingOrder="1"/>
    </xf>
    <xf numFmtId="0" fontId="0" fillId="3" borderId="0" xfId="0" applyFill="1"/>
    <xf numFmtId="0" fontId="5" fillId="3" borderId="0" xfId="0" applyFont="1" applyFill="1"/>
    <xf numFmtId="0" fontId="30" fillId="3" borderId="0" xfId="0" applyFont="1" applyFill="1"/>
    <xf numFmtId="0" fontId="31" fillId="3" borderId="20" xfId="0" applyFont="1" applyFill="1" applyBorder="1" applyAlignment="1">
      <alignment horizontal="center" vertical="center" wrapText="1" readingOrder="1"/>
    </xf>
    <xf numFmtId="0" fontId="32" fillId="3" borderId="20" xfId="0" applyFont="1" applyFill="1" applyBorder="1" applyAlignment="1">
      <alignment horizontal="justify" vertical="center" wrapText="1" readingOrder="1"/>
    </xf>
    <xf numFmtId="9" fontId="31" fillId="3" borderId="29" xfId="0" applyNumberFormat="1" applyFont="1" applyFill="1" applyBorder="1" applyAlignment="1">
      <alignment horizontal="center" vertical="center" wrapText="1" readingOrder="1"/>
    </xf>
    <xf numFmtId="0" fontId="31" fillId="3" borderId="19" xfId="0" applyFont="1" applyFill="1" applyBorder="1" applyAlignment="1">
      <alignment horizontal="center" vertical="center" wrapText="1" readingOrder="1"/>
    </xf>
    <xf numFmtId="0" fontId="32" fillId="3" borderId="19" xfId="0" applyFont="1" applyFill="1" applyBorder="1" applyAlignment="1">
      <alignment horizontal="justify" vertical="center" wrapText="1" readingOrder="1"/>
    </xf>
    <xf numFmtId="9" fontId="31" fillId="3" borderId="24" xfId="0" applyNumberFormat="1" applyFont="1" applyFill="1" applyBorder="1" applyAlignment="1">
      <alignment horizontal="center" vertical="center" wrapText="1" readingOrder="1"/>
    </xf>
    <xf numFmtId="0" fontId="32" fillId="3" borderId="24" xfId="0" applyFont="1" applyFill="1" applyBorder="1" applyAlignment="1">
      <alignment horizontal="center" vertical="center" wrapText="1" readingOrder="1"/>
    </xf>
    <xf numFmtId="0" fontId="31" fillId="3" borderId="26" xfId="0" applyFont="1" applyFill="1" applyBorder="1" applyAlignment="1">
      <alignment horizontal="center" vertical="center" wrapText="1" readingOrder="1"/>
    </xf>
    <xf numFmtId="0" fontId="32" fillId="3" borderId="26" xfId="0" applyFont="1" applyFill="1" applyBorder="1" applyAlignment="1">
      <alignment horizontal="justify" vertical="center" wrapText="1" readingOrder="1"/>
    </xf>
    <xf numFmtId="0" fontId="32" fillId="3" borderId="27" xfId="0" applyFont="1" applyFill="1" applyBorder="1" applyAlignment="1">
      <alignment horizontal="center" vertical="center" wrapText="1" readingOrder="1"/>
    </xf>
    <xf numFmtId="0" fontId="38" fillId="3" borderId="0" xfId="0" applyFont="1" applyFill="1"/>
    <xf numFmtId="0" fontId="31" fillId="14" borderId="31" xfId="0" applyFont="1" applyFill="1" applyBorder="1" applyAlignment="1">
      <alignment horizontal="center" vertical="center" wrapText="1" readingOrder="1"/>
    </xf>
    <xf numFmtId="0" fontId="31" fillId="14" borderId="32" xfId="0" applyFont="1" applyFill="1" applyBorder="1" applyAlignment="1">
      <alignment horizontal="center" vertical="center" wrapText="1" readingOrder="1"/>
    </xf>
    <xf numFmtId="0" fontId="13" fillId="3" borderId="0" xfId="0" applyFont="1" applyFill="1"/>
    <xf numFmtId="0" fontId="25" fillId="3" borderId="0" xfId="0" applyFont="1" applyFill="1" applyAlignment="1">
      <alignment horizontal="center" vertical="center" wrapText="1"/>
    </xf>
    <xf numFmtId="0" fontId="12" fillId="3" borderId="0" xfId="0" applyFont="1" applyFill="1" applyAlignment="1">
      <alignment horizontal="justify" vertical="center" wrapText="1" readingOrder="1"/>
    </xf>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41" fillId="3" borderId="37" xfId="1" applyFont="1" applyFill="1" applyBorder="1"/>
    <xf numFmtId="0" fontId="41" fillId="3" borderId="38" xfId="1" applyFont="1" applyFill="1" applyBorder="1"/>
    <xf numFmtId="0" fontId="41" fillId="3" borderId="39" xfId="1" applyFont="1" applyFill="1" applyBorder="1"/>
    <xf numFmtId="0" fontId="0" fillId="3" borderId="6" xfId="0" applyFill="1" applyBorder="1"/>
    <xf numFmtId="0" fontId="43" fillId="3" borderId="0" xfId="1" quotePrefix="1" applyFont="1" applyFill="1" applyAlignment="1">
      <alignment horizontal="left" vertical="top" wrapText="1"/>
    </xf>
    <xf numFmtId="0" fontId="44" fillId="3" borderId="0" xfId="1" quotePrefix="1" applyFont="1" applyFill="1" applyAlignment="1">
      <alignment horizontal="left" vertical="top" wrapText="1"/>
    </xf>
    <xf numFmtId="0" fontId="44" fillId="3" borderId="60" xfId="1" quotePrefix="1" applyFont="1" applyFill="1" applyBorder="1" applyAlignment="1">
      <alignment horizontal="left" vertical="top" wrapText="1"/>
    </xf>
    <xf numFmtId="0" fontId="41" fillId="3" borderId="0" xfId="1" quotePrefix="1" applyFont="1" applyFill="1" applyAlignment="1">
      <alignment horizontal="left" vertical="top" wrapText="1"/>
    </xf>
    <xf numFmtId="0" fontId="41" fillId="3" borderId="60" xfId="1" quotePrefix="1" applyFont="1" applyFill="1" applyBorder="1" applyAlignment="1">
      <alignment horizontal="left" vertical="top" wrapText="1"/>
    </xf>
    <xf numFmtId="0" fontId="45" fillId="3" borderId="0" xfId="1" quotePrefix="1" applyFont="1" applyFill="1" applyAlignment="1">
      <alignment horizontal="left" vertical="top" wrapText="1"/>
    </xf>
    <xf numFmtId="0" fontId="45" fillId="3" borderId="66" xfId="1" quotePrefix="1" applyFont="1" applyFill="1" applyBorder="1" applyAlignment="1">
      <alignment horizontal="left" vertical="top" wrapText="1"/>
    </xf>
    <xf numFmtId="0" fontId="45" fillId="3" borderId="60" xfId="1" quotePrefix="1" applyFont="1" applyFill="1" applyBorder="1" applyAlignment="1">
      <alignment horizontal="left" vertical="top" wrapText="1"/>
    </xf>
    <xf numFmtId="0" fontId="41" fillId="3" borderId="66" xfId="1" applyFont="1" applyFill="1" applyBorder="1"/>
    <xf numFmtId="0" fontId="41" fillId="3" borderId="0" xfId="1" applyFont="1" applyFill="1"/>
    <xf numFmtId="0" fontId="41" fillId="3" borderId="60" xfId="1" applyFont="1" applyFill="1" applyBorder="1"/>
    <xf numFmtId="0" fontId="41" fillId="3" borderId="6" xfId="1" applyFont="1" applyFill="1" applyBorder="1"/>
    <xf numFmtId="0" fontId="41" fillId="3" borderId="5" xfId="1" applyFont="1" applyFill="1" applyBorder="1"/>
    <xf numFmtId="0" fontId="46" fillId="3" borderId="0" xfId="0" applyFont="1" applyFill="1" applyAlignment="1">
      <alignment horizontal="left" vertical="center" wrapText="1"/>
    </xf>
    <xf numFmtId="0" fontId="47" fillId="3" borderId="0" xfId="0" applyFont="1" applyFill="1" applyAlignment="1">
      <alignment horizontal="left" vertical="top" wrapText="1"/>
    </xf>
    <xf numFmtId="0" fontId="41" fillId="3" borderId="0" xfId="1" applyFont="1" applyFill="1" applyAlignment="1">
      <alignment horizontal="left" vertical="top" wrapText="1"/>
    </xf>
    <xf numFmtId="0" fontId="41" fillId="3" borderId="5" xfId="1" applyFont="1" applyFill="1" applyBorder="1" applyAlignment="1">
      <alignment horizontal="left" vertical="top" wrapText="1"/>
    </xf>
    <xf numFmtId="0" fontId="41" fillId="3" borderId="6" xfId="1" applyFont="1" applyFill="1" applyBorder="1" applyAlignment="1">
      <alignment horizontal="left" vertical="top" wrapText="1"/>
    </xf>
    <xf numFmtId="0" fontId="41" fillId="3" borderId="7" xfId="1" applyFont="1" applyFill="1" applyBorder="1"/>
    <xf numFmtId="0" fontId="41" fillId="3" borderId="9" xfId="1" applyFont="1" applyFill="1" applyBorder="1"/>
    <xf numFmtId="0" fontId="41" fillId="3" borderId="8" xfId="1" applyFont="1" applyFill="1" applyBorder="1"/>
    <xf numFmtId="0" fontId="1" fillId="0" borderId="0" xfId="0" applyFont="1" applyAlignment="1">
      <alignment horizontal="justify" vertical="center"/>
    </xf>
    <xf numFmtId="0" fontId="1" fillId="3" borderId="0" xfId="0" applyFont="1" applyFill="1" applyAlignment="1">
      <alignment vertical="center" wrapText="1"/>
    </xf>
    <xf numFmtId="0" fontId="1" fillId="0" borderId="0" xfId="0" applyFont="1" applyAlignment="1">
      <alignment vertical="center" wrapText="1"/>
    </xf>
    <xf numFmtId="0" fontId="1" fillId="3" borderId="0" xfId="0" applyFont="1" applyFill="1" applyAlignment="1">
      <alignment vertical="center"/>
    </xf>
    <xf numFmtId="0" fontId="1" fillId="0" borderId="0" xfId="0" applyFont="1" applyAlignment="1">
      <alignment vertical="center"/>
    </xf>
    <xf numFmtId="0" fontId="1" fillId="0" borderId="19" xfId="0" applyFont="1" applyBorder="1" applyAlignment="1">
      <alignment horizontal="center" vertical="center"/>
    </xf>
    <xf numFmtId="0" fontId="1" fillId="0" borderId="19" xfId="0" applyFont="1" applyBorder="1" applyAlignment="1" applyProtection="1">
      <alignment horizontal="center" vertical="center" wrapText="1"/>
      <protection locked="0"/>
    </xf>
    <xf numFmtId="9" fontId="1" fillId="0" borderId="19" xfId="0" applyNumberFormat="1" applyFont="1" applyBorder="1" applyAlignment="1" applyProtection="1">
      <alignment horizontal="center" vertical="center" wrapText="1"/>
      <protection hidden="1"/>
    </xf>
    <xf numFmtId="0" fontId="1" fillId="0" borderId="19" xfId="0" applyFont="1" applyBorder="1" applyAlignment="1">
      <alignment horizontal="center" vertical="center" wrapText="1"/>
    </xf>
    <xf numFmtId="0" fontId="1" fillId="0" borderId="19" xfId="0" applyFont="1" applyBorder="1" applyAlignment="1" applyProtection="1">
      <alignment horizontal="justify" vertical="center" wrapText="1"/>
      <protection locked="0"/>
    </xf>
    <xf numFmtId="0" fontId="1" fillId="0" borderId="19" xfId="0" applyFont="1" applyBorder="1" applyAlignment="1" applyProtection="1">
      <alignment horizontal="justify" vertical="center"/>
      <protection locked="0"/>
    </xf>
    <xf numFmtId="0" fontId="1" fillId="0" borderId="19" xfId="0" applyFont="1" applyBorder="1" applyAlignment="1" applyProtection="1">
      <alignment horizontal="center" vertical="center"/>
      <protection locked="0"/>
    </xf>
    <xf numFmtId="0" fontId="1" fillId="0" borderId="19" xfId="0" applyFont="1" applyBorder="1" applyAlignment="1" applyProtection="1">
      <alignment horizontal="left" vertical="center" wrapText="1"/>
      <protection locked="0"/>
    </xf>
    <xf numFmtId="0" fontId="6" fillId="0" borderId="19" xfId="0" applyFont="1" applyBorder="1" applyAlignment="1" applyProtection="1">
      <alignment horizontal="justify" vertical="center" wrapText="1"/>
      <protection locked="0"/>
    </xf>
    <xf numFmtId="0" fontId="6" fillId="3" borderId="19" xfId="0" applyFont="1" applyFill="1" applyBorder="1" applyAlignment="1" applyProtection="1">
      <alignment horizontal="justify" vertical="center" wrapText="1"/>
      <protection locked="0"/>
    </xf>
    <xf numFmtId="0" fontId="1" fillId="0" borderId="19" xfId="0" applyFont="1" applyBorder="1" applyAlignment="1">
      <alignment horizontal="justify" vertical="center" wrapText="1"/>
    </xf>
    <xf numFmtId="0" fontId="41" fillId="3" borderId="19" xfId="0" applyFont="1" applyFill="1" applyBorder="1" applyAlignment="1" applyProtection="1">
      <alignment horizontal="justify" vertical="center" wrapText="1"/>
      <protection locked="0"/>
    </xf>
    <xf numFmtId="0" fontId="6" fillId="0" borderId="19" xfId="0" applyFont="1" applyBorder="1" applyAlignment="1" applyProtection="1">
      <alignment horizontal="left" vertical="center" wrapText="1"/>
      <protection locked="0"/>
    </xf>
    <xf numFmtId="0" fontId="1" fillId="0" borderId="19" xfId="0" applyFont="1" applyBorder="1" applyAlignment="1">
      <alignment horizontal="justify" vertical="center"/>
    </xf>
    <xf numFmtId="0" fontId="1" fillId="0" borderId="19" xfId="0" applyFont="1" applyBorder="1" applyAlignment="1">
      <alignment vertical="center"/>
    </xf>
    <xf numFmtId="0" fontId="53" fillId="0" borderId="0" xfId="0" applyFont="1" applyAlignment="1" applyProtection="1">
      <alignment vertical="center" wrapText="1" readingOrder="1"/>
      <protection hidden="1"/>
    </xf>
    <xf numFmtId="0" fontId="54" fillId="0" borderId="0" xfId="0" applyFont="1" applyAlignment="1">
      <alignment horizontal="center" vertical="center" wrapText="1"/>
    </xf>
    <xf numFmtId="0" fontId="52" fillId="16" borderId="0" xfId="0" applyFont="1" applyFill="1" applyAlignment="1" applyProtection="1">
      <alignment wrapText="1" readingOrder="1"/>
      <protection hidden="1"/>
    </xf>
    <xf numFmtId="0" fontId="52" fillId="9" borderId="0" xfId="0" applyFont="1" applyFill="1" applyAlignment="1" applyProtection="1">
      <alignment wrapText="1" readingOrder="1"/>
      <protection hidden="1"/>
    </xf>
    <xf numFmtId="0" fontId="52" fillId="13" borderId="0" xfId="0" applyFont="1" applyFill="1" applyAlignment="1" applyProtection="1">
      <alignment wrapText="1" readingOrder="1"/>
      <protection hidden="1"/>
    </xf>
    <xf numFmtId="0" fontId="52" fillId="7" borderId="0" xfId="0" applyFont="1" applyFill="1" applyAlignment="1" applyProtection="1">
      <alignment wrapText="1" readingOrder="1"/>
      <protection hidden="1"/>
    </xf>
    <xf numFmtId="0" fontId="52" fillId="16" borderId="3" xfId="0" applyFont="1" applyFill="1" applyBorder="1" applyAlignment="1" applyProtection="1">
      <alignment wrapText="1" readingOrder="1"/>
      <protection hidden="1"/>
    </xf>
    <xf numFmtId="0" fontId="52" fillId="16" borderId="10" xfId="0" applyFont="1" applyFill="1" applyBorder="1" applyAlignment="1" applyProtection="1">
      <alignment wrapText="1" readingOrder="1"/>
      <protection hidden="1"/>
    </xf>
    <xf numFmtId="0" fontId="52" fillId="16" borderId="4" xfId="0" applyFont="1" applyFill="1" applyBorder="1" applyAlignment="1" applyProtection="1">
      <alignment wrapText="1" readingOrder="1"/>
      <protection hidden="1"/>
    </xf>
    <xf numFmtId="0" fontId="52" fillId="16" borderId="5" xfId="0" applyFont="1" applyFill="1" applyBorder="1" applyAlignment="1" applyProtection="1">
      <alignment wrapText="1" readingOrder="1"/>
      <protection hidden="1"/>
    </xf>
    <xf numFmtId="0" fontId="52" fillId="16" borderId="6" xfId="0" applyFont="1" applyFill="1" applyBorder="1" applyAlignment="1" applyProtection="1">
      <alignment wrapText="1" readingOrder="1"/>
      <protection hidden="1"/>
    </xf>
    <xf numFmtId="0" fontId="52" fillId="16" borderId="7" xfId="0" applyFont="1" applyFill="1" applyBorder="1" applyAlignment="1" applyProtection="1">
      <alignment wrapText="1" readingOrder="1"/>
      <protection hidden="1"/>
    </xf>
    <xf numFmtId="0" fontId="52" fillId="16" borderId="9" xfId="0" applyFont="1" applyFill="1" applyBorder="1" applyAlignment="1" applyProtection="1">
      <alignment wrapText="1" readingOrder="1"/>
      <protection hidden="1"/>
    </xf>
    <xf numFmtId="0" fontId="52" fillId="16" borderId="8" xfId="0" applyFont="1" applyFill="1" applyBorder="1" applyAlignment="1" applyProtection="1">
      <alignment wrapText="1" readingOrder="1"/>
      <protection hidden="1"/>
    </xf>
    <xf numFmtId="0" fontId="52" fillId="13" borderId="3" xfId="0" applyFont="1" applyFill="1" applyBorder="1" applyAlignment="1" applyProtection="1">
      <alignment wrapText="1" readingOrder="1"/>
      <protection hidden="1"/>
    </xf>
    <xf numFmtId="0" fontId="52" fillId="13" borderId="10" xfId="0" applyFont="1" applyFill="1" applyBorder="1" applyAlignment="1" applyProtection="1">
      <alignment wrapText="1" readingOrder="1"/>
      <protection hidden="1"/>
    </xf>
    <xf numFmtId="0" fontId="52" fillId="13" borderId="4" xfId="0" applyFont="1" applyFill="1" applyBorder="1" applyAlignment="1" applyProtection="1">
      <alignment wrapText="1" readingOrder="1"/>
      <protection hidden="1"/>
    </xf>
    <xf numFmtId="0" fontId="52" fillId="13" borderId="5" xfId="0" applyFont="1" applyFill="1" applyBorder="1" applyAlignment="1" applyProtection="1">
      <alignment wrapText="1" readingOrder="1"/>
      <protection hidden="1"/>
    </xf>
    <xf numFmtId="0" fontId="52" fillId="13" borderId="6" xfId="0" applyFont="1" applyFill="1" applyBorder="1" applyAlignment="1" applyProtection="1">
      <alignment wrapText="1" readingOrder="1"/>
      <protection hidden="1"/>
    </xf>
    <xf numFmtId="0" fontId="52" fillId="13" borderId="7" xfId="0" applyFont="1" applyFill="1" applyBorder="1" applyAlignment="1" applyProtection="1">
      <alignment wrapText="1" readingOrder="1"/>
      <protection hidden="1"/>
    </xf>
    <xf numFmtId="0" fontId="52" fillId="13" borderId="9" xfId="0" applyFont="1" applyFill="1" applyBorder="1" applyAlignment="1" applyProtection="1">
      <alignment wrapText="1" readingOrder="1"/>
      <protection hidden="1"/>
    </xf>
    <xf numFmtId="0" fontId="52" fillId="13" borderId="8" xfId="0" applyFont="1" applyFill="1" applyBorder="1" applyAlignment="1" applyProtection="1">
      <alignment wrapText="1" readingOrder="1"/>
      <protection hidden="1"/>
    </xf>
    <xf numFmtId="0" fontId="52" fillId="7" borderId="3" xfId="0" applyFont="1" applyFill="1" applyBorder="1" applyAlignment="1" applyProtection="1">
      <alignment wrapText="1" readingOrder="1"/>
      <protection hidden="1"/>
    </xf>
    <xf numFmtId="0" fontId="52" fillId="7" borderId="10" xfId="0" applyFont="1" applyFill="1" applyBorder="1" applyAlignment="1" applyProtection="1">
      <alignment wrapText="1" readingOrder="1"/>
      <protection hidden="1"/>
    </xf>
    <xf numFmtId="0" fontId="52" fillId="7" borderId="5" xfId="0" applyFont="1" applyFill="1" applyBorder="1" applyAlignment="1" applyProtection="1">
      <alignment wrapText="1" readingOrder="1"/>
      <protection hidden="1"/>
    </xf>
    <xf numFmtId="0" fontId="52" fillId="7" borderId="7" xfId="0" applyFont="1" applyFill="1" applyBorder="1" applyAlignment="1" applyProtection="1">
      <alignment wrapText="1" readingOrder="1"/>
      <protection hidden="1"/>
    </xf>
    <xf numFmtId="0" fontId="52" fillId="7" borderId="9" xfId="0" applyFont="1" applyFill="1" applyBorder="1" applyAlignment="1" applyProtection="1">
      <alignment wrapText="1" readingOrder="1"/>
      <protection hidden="1"/>
    </xf>
    <xf numFmtId="0" fontId="52" fillId="9" borderId="10" xfId="0" applyFont="1" applyFill="1" applyBorder="1" applyAlignment="1" applyProtection="1">
      <alignment wrapText="1" readingOrder="1"/>
      <protection hidden="1"/>
    </xf>
    <xf numFmtId="0" fontId="52" fillId="9" borderId="4" xfId="0" applyFont="1" applyFill="1" applyBorder="1" applyAlignment="1" applyProtection="1">
      <alignment wrapText="1" readingOrder="1"/>
      <protection hidden="1"/>
    </xf>
    <xf numFmtId="0" fontId="52" fillId="9" borderId="6" xfId="0" applyFont="1" applyFill="1" applyBorder="1" applyAlignment="1" applyProtection="1">
      <alignment wrapText="1" readingOrder="1"/>
      <protection hidden="1"/>
    </xf>
    <xf numFmtId="0" fontId="52" fillId="9" borderId="9" xfId="0" applyFont="1" applyFill="1" applyBorder="1" applyAlignment="1" applyProtection="1">
      <alignment wrapText="1" readingOrder="1"/>
      <protection hidden="1"/>
    </xf>
    <xf numFmtId="0" fontId="52" fillId="9" borderId="8" xfId="0" applyFont="1" applyFill="1" applyBorder="1" applyAlignment="1" applyProtection="1">
      <alignment wrapText="1" readingOrder="1"/>
      <protection hidden="1"/>
    </xf>
    <xf numFmtId="0" fontId="52" fillId="9" borderId="3" xfId="0" applyFont="1" applyFill="1" applyBorder="1" applyAlignment="1" applyProtection="1">
      <alignment wrapText="1" readingOrder="1"/>
      <protection hidden="1"/>
    </xf>
    <xf numFmtId="0" fontId="52" fillId="9" borderId="5" xfId="0" applyFont="1" applyFill="1" applyBorder="1" applyAlignment="1" applyProtection="1">
      <alignment wrapText="1" readingOrder="1"/>
      <protection hidden="1"/>
    </xf>
    <xf numFmtId="0" fontId="52" fillId="9" borderId="7" xfId="0" applyFont="1" applyFill="1" applyBorder="1" applyAlignment="1" applyProtection="1">
      <alignment wrapText="1" readingOrder="1"/>
      <protection hidden="1"/>
    </xf>
    <xf numFmtId="0" fontId="2" fillId="3" borderId="19" xfId="0" applyFont="1" applyFill="1" applyBorder="1" applyAlignment="1" applyProtection="1">
      <alignment horizontal="center" vertical="center" wrapText="1"/>
      <protection locked="0"/>
    </xf>
    <xf numFmtId="0" fontId="1" fillId="3" borderId="19" xfId="0" applyFont="1" applyFill="1" applyBorder="1" applyAlignment="1" applyProtection="1">
      <alignment horizontal="center" vertical="center" wrapText="1"/>
      <protection locked="0"/>
    </xf>
    <xf numFmtId="0" fontId="1" fillId="3" borderId="19" xfId="0" applyFont="1" applyFill="1" applyBorder="1" applyAlignment="1" applyProtection="1">
      <alignment horizontal="left" vertical="center" wrapText="1"/>
      <protection locked="0"/>
    </xf>
    <xf numFmtId="0" fontId="1" fillId="3" borderId="19" xfId="0" applyFont="1" applyFill="1" applyBorder="1" applyAlignment="1" applyProtection="1">
      <alignment horizontal="justify" vertical="center" wrapText="1"/>
      <protection locked="0"/>
    </xf>
    <xf numFmtId="0" fontId="4" fillId="0" borderId="19" xfId="0" applyFont="1" applyBorder="1" applyAlignment="1" applyProtection="1">
      <alignment horizontal="center" vertical="center"/>
      <protection hidden="1"/>
    </xf>
    <xf numFmtId="0" fontId="4" fillId="0" borderId="19" xfId="0"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4" fillId="0" borderId="78" xfId="0" applyFont="1" applyBorder="1" applyAlignment="1" applyProtection="1">
      <alignment horizontal="center" vertical="center"/>
      <protection hidden="1"/>
    </xf>
    <xf numFmtId="0" fontId="2" fillId="0" borderId="19" xfId="0" applyFont="1" applyBorder="1" applyAlignment="1" applyProtection="1">
      <alignment horizontal="center" vertical="center"/>
      <protection locked="0"/>
    </xf>
    <xf numFmtId="9" fontId="1" fillId="0" borderId="78" xfId="0" applyNumberFormat="1" applyFont="1" applyBorder="1" applyAlignment="1" applyProtection="1">
      <alignment horizontal="center" vertical="center" wrapText="1"/>
      <protection hidden="1"/>
    </xf>
    <xf numFmtId="0" fontId="1" fillId="0" borderId="78" xfId="0" applyFont="1" applyBorder="1" applyAlignment="1" applyProtection="1">
      <alignment horizontal="center" vertical="center" wrapText="1"/>
      <protection locked="0"/>
    </xf>
    <xf numFmtId="0" fontId="2" fillId="0" borderId="78" xfId="0" applyFont="1" applyBorder="1" applyAlignment="1" applyProtection="1">
      <alignment horizontal="center" vertical="center"/>
      <protection locked="0"/>
    </xf>
    <xf numFmtId="0" fontId="4" fillId="0" borderId="78" xfId="0" applyFont="1" applyBorder="1" applyAlignment="1" applyProtection="1">
      <alignment horizontal="center" vertical="center" wrapText="1"/>
      <protection hidden="1"/>
    </xf>
    <xf numFmtId="0" fontId="4" fillId="5" borderId="80" xfId="0" applyFont="1" applyFill="1" applyBorder="1" applyAlignment="1">
      <alignment horizontal="center" vertical="center"/>
    </xf>
    <xf numFmtId="0" fontId="55" fillId="13" borderId="19" xfId="0" applyFont="1" applyFill="1" applyBorder="1" applyAlignment="1">
      <alignment horizontal="center" vertical="center"/>
    </xf>
    <xf numFmtId="0" fontId="2" fillId="0" borderId="78" xfId="0" applyFont="1" applyBorder="1" applyAlignment="1" applyProtection="1">
      <alignment horizontal="center" vertical="center" wrapText="1"/>
      <protection locked="0"/>
    </xf>
    <xf numFmtId="9" fontId="1" fillId="0" borderId="78" xfId="0" applyNumberFormat="1" applyFont="1" applyBorder="1" applyAlignment="1" applyProtection="1">
      <alignment horizontal="center" vertical="center" wrapText="1"/>
      <protection locked="0"/>
    </xf>
    <xf numFmtId="0" fontId="55" fillId="13" borderId="78" xfId="0" applyFont="1" applyFill="1" applyBorder="1" applyAlignment="1">
      <alignment horizontal="center" vertical="center"/>
    </xf>
    <xf numFmtId="0" fontId="1" fillId="3" borderId="19" xfId="0" applyFont="1" applyFill="1" applyBorder="1" applyAlignment="1">
      <alignment horizontal="center" vertical="center"/>
    </xf>
    <xf numFmtId="0" fontId="1" fillId="0" borderId="78" xfId="0" applyFont="1" applyBorder="1" applyAlignment="1">
      <alignment horizontal="center" vertical="center"/>
    </xf>
    <xf numFmtId="0" fontId="1" fillId="3" borderId="78" xfId="0" applyFont="1" applyFill="1" applyBorder="1" applyAlignment="1">
      <alignment horizontal="center" vertical="center" wrapText="1"/>
    </xf>
    <xf numFmtId="14" fontId="1" fillId="3" borderId="78" xfId="0" applyNumberFormat="1" applyFont="1" applyFill="1" applyBorder="1" applyAlignment="1">
      <alignment horizontal="center" vertical="center" wrapText="1"/>
    </xf>
    <xf numFmtId="14" fontId="1" fillId="0" borderId="78" xfId="0" applyNumberFormat="1" applyFont="1" applyBorder="1" applyAlignment="1" applyProtection="1">
      <alignment horizontal="center" vertical="center" wrapText="1"/>
      <protection locked="0"/>
    </xf>
    <xf numFmtId="14" fontId="6" fillId="3" borderId="19" xfId="0" applyNumberFormat="1" applyFont="1" applyFill="1" applyBorder="1" applyAlignment="1" applyProtection="1">
      <alignment horizontal="center" vertical="center" wrapText="1"/>
      <protection locked="0"/>
    </xf>
    <xf numFmtId="0" fontId="6" fillId="3" borderId="19" xfId="0" applyFont="1" applyFill="1" applyBorder="1" applyAlignment="1" applyProtection="1">
      <alignment horizontal="center" vertical="center" wrapText="1"/>
      <protection locked="0"/>
    </xf>
    <xf numFmtId="14" fontId="1" fillId="0" borderId="19" xfId="0" applyNumberFormat="1" applyFont="1" applyBorder="1" applyAlignment="1" applyProtection="1">
      <alignment horizontal="center" vertical="center"/>
      <protection locked="0"/>
    </xf>
    <xf numFmtId="0" fontId="6" fillId="3" borderId="19" xfId="0" applyFont="1" applyFill="1" applyBorder="1" applyAlignment="1" applyProtection="1">
      <alignment horizontal="center" vertical="center"/>
      <protection locked="0"/>
    </xf>
    <xf numFmtId="14" fontId="50" fillId="3" borderId="19" xfId="0" applyNumberFormat="1" applyFont="1" applyFill="1" applyBorder="1" applyAlignment="1" applyProtection="1">
      <alignment horizontal="center" vertical="center" wrapText="1"/>
      <protection locked="0"/>
    </xf>
    <xf numFmtId="0" fontId="1" fillId="0" borderId="78" xfId="0" applyFont="1" applyBorder="1" applyAlignment="1" applyProtection="1">
      <alignment horizontal="justify" vertical="center" wrapText="1"/>
      <protection locked="0"/>
    </xf>
    <xf numFmtId="0" fontId="56" fillId="3" borderId="78" xfId="4" applyFill="1" applyBorder="1" applyAlignment="1">
      <alignment horizontal="center" vertical="center" wrapText="1"/>
    </xf>
    <xf numFmtId="14" fontId="1" fillId="0" borderId="78" xfId="0" applyNumberFormat="1" applyFont="1" applyBorder="1" applyAlignment="1" applyProtection="1">
      <alignment horizontal="center" vertical="center"/>
      <protection locked="0"/>
    </xf>
    <xf numFmtId="0" fontId="1" fillId="0" borderId="78" xfId="0" applyFont="1" applyBorder="1" applyAlignment="1" applyProtection="1">
      <alignment horizontal="center" vertical="top" wrapText="1"/>
      <protection locked="0"/>
    </xf>
    <xf numFmtId="14" fontId="6" fillId="3" borderId="19" xfId="0" applyNumberFormat="1" applyFont="1" applyFill="1" applyBorder="1" applyAlignment="1" applyProtection="1">
      <alignment horizontal="center" wrapText="1"/>
      <protection locked="0"/>
    </xf>
    <xf numFmtId="14" fontId="6" fillId="3" borderId="19" xfId="0" applyNumberFormat="1" applyFont="1" applyFill="1" applyBorder="1" applyAlignment="1" applyProtection="1">
      <alignment horizontal="center" vertical="center"/>
      <protection locked="0"/>
    </xf>
    <xf numFmtId="14" fontId="56" fillId="3" borderId="19" xfId="4" applyNumberFormat="1" applyFill="1" applyBorder="1" applyAlignment="1" applyProtection="1">
      <alignment horizontal="center" vertical="center" wrapText="1"/>
      <protection locked="0"/>
    </xf>
    <xf numFmtId="0" fontId="1" fillId="0" borderId="19" xfId="0" applyFont="1" applyBorder="1" applyAlignment="1" applyProtection="1">
      <alignment vertical="center" wrapText="1"/>
      <protection locked="0"/>
    </xf>
    <xf numFmtId="0" fontId="1" fillId="3" borderId="19" xfId="0" applyFont="1" applyFill="1" applyBorder="1" applyAlignment="1">
      <alignment vertical="center"/>
    </xf>
    <xf numFmtId="0" fontId="1" fillId="0" borderId="78" xfId="0" applyFont="1" applyBorder="1" applyAlignment="1" applyProtection="1">
      <alignment vertical="center" wrapText="1"/>
      <protection locked="0"/>
    </xf>
    <xf numFmtId="0" fontId="1" fillId="0" borderId="79" xfId="0" applyFont="1" applyBorder="1" applyAlignment="1" applyProtection="1">
      <alignment vertical="center" wrapText="1"/>
      <protection locked="0"/>
    </xf>
    <xf numFmtId="0" fontId="2" fillId="0" borderId="19" xfId="0" applyFont="1" applyBorder="1" applyAlignment="1" applyProtection="1">
      <alignment vertical="center" wrapText="1"/>
      <protection locked="0"/>
    </xf>
    <xf numFmtId="0" fontId="1" fillId="0" borderId="19" xfId="0" applyFont="1" applyBorder="1" applyAlignment="1">
      <alignment vertical="center" wrapText="1"/>
    </xf>
    <xf numFmtId="0" fontId="1" fillId="0" borderId="78" xfId="0" applyFont="1" applyBorder="1" applyAlignment="1" applyProtection="1">
      <alignment horizontal="left" vertical="center" wrapText="1"/>
      <protection locked="0"/>
    </xf>
    <xf numFmtId="0" fontId="46" fillId="15" borderId="61" xfId="2" applyFont="1" applyFill="1" applyBorder="1" applyAlignment="1">
      <alignment horizontal="center" vertical="center" wrapText="1"/>
    </xf>
    <xf numFmtId="0" fontId="46" fillId="15" borderId="67" xfId="2" applyFont="1" applyFill="1" applyBorder="1" applyAlignment="1">
      <alignment horizontal="center" vertical="center" wrapText="1"/>
    </xf>
    <xf numFmtId="0" fontId="46" fillId="15" borderId="67" xfId="1" applyFont="1" applyFill="1" applyBorder="1" applyAlignment="1">
      <alignment horizontal="center" vertical="center"/>
    </xf>
    <xf numFmtId="0" fontId="46" fillId="15" borderId="41" xfId="1" applyFont="1" applyFill="1" applyBorder="1" applyAlignment="1">
      <alignment horizontal="center" vertical="center"/>
    </xf>
    <xf numFmtId="0" fontId="42" fillId="15" borderId="34" xfId="1" applyFont="1" applyFill="1" applyBorder="1" applyAlignment="1">
      <alignment horizontal="center" vertical="center" wrapText="1"/>
    </xf>
    <xf numFmtId="0" fontId="42" fillId="15" borderId="35" xfId="1" applyFont="1" applyFill="1" applyBorder="1" applyAlignment="1">
      <alignment horizontal="center" vertical="center" wrapText="1"/>
    </xf>
    <xf numFmtId="0" fontId="42" fillId="15" borderId="36" xfId="1" applyFont="1" applyFill="1" applyBorder="1" applyAlignment="1">
      <alignment horizontal="center" vertical="center" wrapText="1"/>
    </xf>
    <xf numFmtId="0" fontId="41" fillId="0" borderId="5" xfId="1" quotePrefix="1" applyFont="1" applyBorder="1" applyAlignment="1">
      <alignment horizontal="left" vertical="center" wrapText="1"/>
    </xf>
    <xf numFmtId="0" fontId="41" fillId="0" borderId="0" xfId="1" quotePrefix="1" applyFont="1" applyAlignment="1">
      <alignment horizontal="left" vertical="center" wrapText="1"/>
    </xf>
    <xf numFmtId="0" fontId="41" fillId="0" borderId="6" xfId="1" quotePrefix="1" applyFont="1" applyBorder="1" applyAlignment="1">
      <alignment horizontal="left" vertical="center" wrapText="1"/>
    </xf>
    <xf numFmtId="0" fontId="41" fillId="0" borderId="51" xfId="1" quotePrefix="1" applyFont="1" applyBorder="1" applyAlignment="1">
      <alignment horizontal="left" vertical="center" wrapText="1"/>
    </xf>
    <xf numFmtId="0" fontId="41" fillId="0" borderId="52" xfId="1" quotePrefix="1" applyFont="1" applyBorder="1" applyAlignment="1">
      <alignment horizontal="left" vertical="center" wrapText="1"/>
    </xf>
    <xf numFmtId="0" fontId="41" fillId="0" borderId="53" xfId="1" quotePrefix="1" applyFont="1" applyBorder="1" applyAlignment="1">
      <alignment horizontal="left" vertical="center" wrapText="1"/>
    </xf>
    <xf numFmtId="0" fontId="43" fillId="3" borderId="38" xfId="1" quotePrefix="1" applyFont="1" applyFill="1" applyBorder="1" applyAlignment="1">
      <alignment horizontal="left" vertical="top" wrapText="1"/>
    </xf>
    <xf numFmtId="0" fontId="44" fillId="3" borderId="38" xfId="1" quotePrefix="1" applyFont="1" applyFill="1" applyBorder="1" applyAlignment="1">
      <alignment horizontal="left" vertical="top" wrapText="1"/>
    </xf>
    <xf numFmtId="0" fontId="44" fillId="3" borderId="58" xfId="1" quotePrefix="1" applyFont="1" applyFill="1" applyBorder="1" applyAlignment="1">
      <alignment horizontal="left" vertical="top" wrapText="1"/>
    </xf>
    <xf numFmtId="0" fontId="2" fillId="3" borderId="52" xfId="1" quotePrefix="1" applyFont="1" applyFill="1" applyBorder="1" applyAlignment="1">
      <alignment horizontal="justify" vertical="center" wrapText="1"/>
    </xf>
    <xf numFmtId="0" fontId="2" fillId="3" borderId="59" xfId="1" quotePrefix="1" applyFont="1" applyFill="1" applyBorder="1" applyAlignment="1">
      <alignment horizontal="justify" vertical="center" wrapText="1"/>
    </xf>
    <xf numFmtId="0" fontId="41" fillId="3" borderId="0" xfId="1" quotePrefix="1" applyFont="1" applyFill="1" applyAlignment="1">
      <alignment horizontal="left" vertical="top" wrapText="1"/>
    </xf>
    <xf numFmtId="0" fontId="41" fillId="3" borderId="60" xfId="1" quotePrefix="1" applyFont="1" applyFill="1" applyBorder="1" applyAlignment="1">
      <alignment horizontal="left" vertical="top" wrapText="1"/>
    </xf>
    <xf numFmtId="0" fontId="46" fillId="3" borderId="72" xfId="2" applyFont="1" applyFill="1" applyBorder="1" applyAlignment="1">
      <alignment horizontal="left" vertical="top" wrapText="1" readingOrder="1"/>
    </xf>
    <xf numFmtId="0" fontId="46" fillId="3" borderId="42" xfId="2" applyFont="1" applyFill="1" applyBorder="1" applyAlignment="1">
      <alignment horizontal="left" vertical="top" wrapText="1" readingOrder="1"/>
    </xf>
    <xf numFmtId="0" fontId="47" fillId="3" borderId="73" xfId="1" applyFont="1" applyFill="1" applyBorder="1" applyAlignment="1">
      <alignment horizontal="justify" vertical="center" wrapText="1"/>
    </xf>
    <xf numFmtId="0" fontId="47" fillId="3" borderId="64" xfId="1" applyFont="1" applyFill="1" applyBorder="1" applyAlignment="1">
      <alignment horizontal="justify" vertical="center" wrapText="1"/>
    </xf>
    <xf numFmtId="0" fontId="46" fillId="3" borderId="74" xfId="2" applyFont="1" applyFill="1" applyBorder="1" applyAlignment="1">
      <alignment horizontal="left" vertical="top" wrapText="1" readingOrder="1"/>
    </xf>
    <xf numFmtId="0" fontId="46" fillId="3" borderId="75" xfId="2" applyFont="1" applyFill="1" applyBorder="1" applyAlignment="1">
      <alignment horizontal="left" vertical="top" wrapText="1" readingOrder="1"/>
    </xf>
    <xf numFmtId="0" fontId="47" fillId="3" borderId="63" xfId="1" applyFont="1" applyFill="1" applyBorder="1" applyAlignment="1">
      <alignment horizontal="justify" vertical="center" wrapText="1"/>
    </xf>
    <xf numFmtId="0" fontId="46" fillId="3" borderId="76" xfId="2" applyFont="1" applyFill="1" applyBorder="1" applyAlignment="1">
      <alignment horizontal="left" vertical="top" wrapText="1" readingOrder="1"/>
    </xf>
    <xf numFmtId="0" fontId="46" fillId="3" borderId="77" xfId="2" applyFont="1" applyFill="1" applyBorder="1" applyAlignment="1">
      <alignment horizontal="left" vertical="top" wrapText="1" readingOrder="1"/>
    </xf>
    <xf numFmtId="0" fontId="47" fillId="3" borderId="77" xfId="1" applyFont="1" applyFill="1" applyBorder="1" applyAlignment="1">
      <alignment horizontal="justify" vertical="center" wrapText="1"/>
    </xf>
    <xf numFmtId="0" fontId="47" fillId="3" borderId="65" xfId="1" applyFont="1" applyFill="1" applyBorder="1" applyAlignment="1">
      <alignment horizontal="justify" vertical="center" wrapText="1"/>
    </xf>
    <xf numFmtId="0" fontId="45" fillId="3" borderId="5" xfId="1" quotePrefix="1" applyFont="1" applyFill="1" applyBorder="1" applyAlignment="1">
      <alignment horizontal="center" vertical="top" wrapText="1"/>
    </xf>
    <xf numFmtId="0" fontId="45" fillId="3" borderId="0" xfId="1" quotePrefix="1" applyFont="1" applyFill="1" applyAlignment="1">
      <alignment horizontal="center" vertical="top" wrapText="1"/>
    </xf>
    <xf numFmtId="0" fontId="45" fillId="3" borderId="60" xfId="1" quotePrefix="1" applyFont="1" applyFill="1" applyBorder="1" applyAlignment="1">
      <alignment horizontal="center" vertical="top" wrapText="1"/>
    </xf>
    <xf numFmtId="0" fontId="46" fillId="15" borderId="62" xfId="2" applyFont="1" applyFill="1" applyBorder="1" applyAlignment="1">
      <alignment horizontal="center" vertical="center" wrapText="1"/>
    </xf>
    <xf numFmtId="0" fontId="46" fillId="15" borderId="40" xfId="1" applyFont="1" applyFill="1" applyBorder="1" applyAlignment="1">
      <alignment horizontal="center" vertical="center"/>
    </xf>
    <xf numFmtId="0" fontId="46" fillId="3" borderId="68" xfId="2" applyFont="1" applyFill="1" applyBorder="1" applyAlignment="1">
      <alignment horizontal="left" vertical="top" wrapText="1" readingOrder="1"/>
    </xf>
    <xf numFmtId="0" fontId="46" fillId="3" borderId="69" xfId="2" applyFont="1" applyFill="1" applyBorder="1" applyAlignment="1">
      <alignment horizontal="left" vertical="top" wrapText="1" readingOrder="1"/>
    </xf>
    <xf numFmtId="0" fontId="47" fillId="3" borderId="70" xfId="1" applyFont="1" applyFill="1" applyBorder="1" applyAlignment="1">
      <alignment horizontal="justify" vertical="center" wrapText="1"/>
    </xf>
    <xf numFmtId="0" fontId="47" fillId="3" borderId="71" xfId="1" applyFont="1" applyFill="1" applyBorder="1" applyAlignment="1">
      <alignment horizontal="justify" vertical="center" wrapText="1"/>
    </xf>
    <xf numFmtId="0" fontId="47" fillId="3" borderId="43" xfId="1" applyFont="1" applyFill="1" applyBorder="1" applyAlignment="1">
      <alignment horizontal="justify" vertical="center" wrapText="1"/>
    </xf>
    <xf numFmtId="0" fontId="47" fillId="3" borderId="44" xfId="1" applyFont="1" applyFill="1" applyBorder="1" applyAlignment="1">
      <alignment horizontal="justify" vertical="center" wrapText="1"/>
    </xf>
    <xf numFmtId="0" fontId="46" fillId="3" borderId="55" xfId="0" applyFont="1" applyFill="1" applyBorder="1" applyAlignment="1">
      <alignment horizontal="left" vertical="center" wrapText="1"/>
    </xf>
    <xf numFmtId="0" fontId="46" fillId="3" borderId="46" xfId="0" applyFont="1" applyFill="1" applyBorder="1" applyAlignment="1">
      <alignment horizontal="left" vertical="center" wrapText="1"/>
    </xf>
    <xf numFmtId="0" fontId="47" fillId="3" borderId="47" xfId="1" applyFont="1" applyFill="1" applyBorder="1" applyAlignment="1">
      <alignment horizontal="justify" vertical="center" wrapText="1"/>
    </xf>
    <xf numFmtId="0" fontId="47" fillId="3" borderId="48" xfId="1" applyFont="1" applyFill="1" applyBorder="1" applyAlignment="1">
      <alignment horizontal="justify" vertical="center" wrapText="1"/>
    </xf>
    <xf numFmtId="0" fontId="46" fillId="3" borderId="45" xfId="0" applyFont="1" applyFill="1" applyBorder="1" applyAlignment="1">
      <alignment horizontal="left" vertical="center" wrapText="1"/>
    </xf>
    <xf numFmtId="0" fontId="46" fillId="3" borderId="54" xfId="0" applyFont="1" applyFill="1" applyBorder="1" applyAlignment="1">
      <alignment horizontal="left" vertical="center" wrapText="1"/>
    </xf>
    <xf numFmtId="0" fontId="46" fillId="3" borderId="56" xfId="0" applyFont="1" applyFill="1" applyBorder="1" applyAlignment="1">
      <alignment horizontal="left" vertical="center" wrapText="1"/>
    </xf>
    <xf numFmtId="0" fontId="46" fillId="3" borderId="57" xfId="0" applyFont="1" applyFill="1" applyBorder="1" applyAlignment="1">
      <alignment horizontal="left" vertical="center" wrapText="1"/>
    </xf>
    <xf numFmtId="0" fontId="47" fillId="3" borderId="49" xfId="0" applyFont="1" applyFill="1" applyBorder="1" applyAlignment="1">
      <alignment horizontal="justify" vertical="center" wrapText="1"/>
    </xf>
    <xf numFmtId="0" fontId="47" fillId="3" borderId="50" xfId="0" applyFont="1" applyFill="1" applyBorder="1" applyAlignment="1">
      <alignment horizontal="justify" vertical="center" wrapText="1"/>
    </xf>
    <xf numFmtId="0" fontId="50" fillId="3" borderId="19" xfId="0" applyFont="1" applyFill="1" applyBorder="1" applyAlignment="1">
      <alignment horizontal="left" vertical="center"/>
    </xf>
    <xf numFmtId="0" fontId="45" fillId="3" borderId="19" xfId="0" applyFont="1" applyFill="1" applyBorder="1" applyAlignment="1">
      <alignment horizontal="left" vertical="center"/>
    </xf>
    <xf numFmtId="0" fontId="57" fillId="3" borderId="19" xfId="0" applyFont="1" applyFill="1" applyBorder="1" applyAlignment="1">
      <alignment horizontal="left" vertical="center"/>
    </xf>
    <xf numFmtId="0" fontId="4" fillId="4" borderId="80" xfId="0" applyFont="1" applyFill="1" applyBorder="1" applyAlignment="1">
      <alignment horizontal="center" vertical="center"/>
    </xf>
    <xf numFmtId="0" fontId="4" fillId="4" borderId="63" xfId="0" applyFont="1" applyFill="1" applyBorder="1" applyAlignment="1">
      <alignment horizontal="center" vertical="center"/>
    </xf>
    <xf numFmtId="0" fontId="4" fillId="17" borderId="80" xfId="0" applyFont="1" applyFill="1" applyBorder="1" applyAlignment="1">
      <alignment horizontal="center" vertical="center"/>
    </xf>
    <xf numFmtId="0" fontId="4" fillId="17" borderId="81" xfId="0" applyFont="1" applyFill="1" applyBorder="1" applyAlignment="1">
      <alignment horizontal="center" vertical="center"/>
    </xf>
    <xf numFmtId="0" fontId="50" fillId="3" borderId="19" xfId="0" applyFont="1" applyFill="1" applyBorder="1" applyAlignment="1">
      <alignment horizontal="center" vertical="center" wrapText="1"/>
    </xf>
    <xf numFmtId="0" fontId="50" fillId="3" borderId="78" xfId="0" applyFont="1" applyFill="1" applyBorder="1" applyAlignment="1">
      <alignment horizontal="center" vertical="center" wrapText="1"/>
    </xf>
    <xf numFmtId="0" fontId="50" fillId="3" borderId="20" xfId="0" applyFont="1" applyFill="1" applyBorder="1" applyAlignment="1">
      <alignment horizontal="center" vertical="center" wrapText="1"/>
    </xf>
    <xf numFmtId="0" fontId="35" fillId="3" borderId="83" xfId="0" applyFont="1" applyFill="1" applyBorder="1" applyAlignment="1" applyProtection="1">
      <alignment horizontal="center" vertical="center" wrapText="1"/>
      <protection locked="0"/>
    </xf>
    <xf numFmtId="0" fontId="35" fillId="3" borderId="0" xfId="0" applyFont="1" applyFill="1" applyAlignment="1" applyProtection="1">
      <alignment horizontal="center" vertical="center" wrapText="1"/>
      <protection locked="0"/>
    </xf>
    <xf numFmtId="0" fontId="35" fillId="3" borderId="60" xfId="0" applyFont="1" applyFill="1" applyBorder="1" applyAlignment="1" applyProtection="1">
      <alignment horizontal="center" vertical="center" wrapText="1"/>
      <protection locked="0"/>
    </xf>
    <xf numFmtId="0" fontId="35" fillId="3" borderId="84" xfId="0" applyFont="1" applyFill="1" applyBorder="1" applyAlignment="1" applyProtection="1">
      <alignment horizontal="center" vertical="center" wrapText="1"/>
      <protection locked="0"/>
    </xf>
    <xf numFmtId="0" fontId="35" fillId="3" borderId="52" xfId="0" applyFont="1" applyFill="1" applyBorder="1" applyAlignment="1" applyProtection="1">
      <alignment horizontal="center" vertical="center" wrapText="1"/>
      <protection locked="0"/>
    </xf>
    <xf numFmtId="0" fontId="35" fillId="3" borderId="59" xfId="0" applyFont="1" applyFill="1" applyBorder="1" applyAlignment="1" applyProtection="1">
      <alignment horizontal="center" vertical="center" wrapText="1"/>
      <protection locked="0"/>
    </xf>
    <xf numFmtId="0" fontId="4" fillId="3" borderId="78" xfId="0" applyFont="1" applyFill="1" applyBorder="1" applyAlignment="1">
      <alignment horizontal="center" vertical="center" wrapText="1"/>
    </xf>
    <xf numFmtId="0" fontId="4" fillId="3" borderId="20" xfId="0" applyFont="1" applyFill="1" applyBorder="1" applyAlignment="1">
      <alignment horizontal="center" vertical="center" wrapText="1"/>
    </xf>
    <xf numFmtId="0" fontId="4" fillId="5" borderId="80" xfId="0" applyFont="1" applyFill="1" applyBorder="1" applyAlignment="1">
      <alignment horizontal="center" vertical="center"/>
    </xf>
    <xf numFmtId="0" fontId="4" fillId="5" borderId="63" xfId="0" applyFont="1" applyFill="1" applyBorder="1" applyAlignment="1">
      <alignment horizontal="center" vertical="center"/>
    </xf>
    <xf numFmtId="0" fontId="4" fillId="5" borderId="81" xfId="0" applyFont="1" applyFill="1" applyBorder="1" applyAlignment="1">
      <alignment horizontal="center" vertical="center"/>
    </xf>
    <xf numFmtId="9" fontId="1" fillId="0" borderId="19"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locked="0"/>
    </xf>
    <xf numFmtId="0" fontId="51" fillId="3" borderId="82" xfId="0" applyFont="1" applyFill="1" applyBorder="1" applyAlignment="1" applyProtection="1">
      <alignment horizontal="center" vertical="center" wrapText="1"/>
      <protection locked="0"/>
    </xf>
    <xf numFmtId="0" fontId="51" fillId="3" borderId="38" xfId="0" applyFont="1" applyFill="1" applyBorder="1" applyAlignment="1" applyProtection="1">
      <alignment horizontal="center" vertical="center" wrapText="1"/>
      <protection locked="0"/>
    </xf>
    <xf numFmtId="0" fontId="51" fillId="3" borderId="58" xfId="0" applyFont="1" applyFill="1" applyBorder="1" applyAlignment="1" applyProtection="1">
      <alignment horizontal="center" vertical="center" wrapText="1"/>
      <protection locked="0"/>
    </xf>
    <xf numFmtId="0" fontId="51" fillId="3" borderId="83" xfId="0" applyFont="1" applyFill="1" applyBorder="1" applyAlignment="1" applyProtection="1">
      <alignment horizontal="center" vertical="center" wrapText="1"/>
      <protection locked="0"/>
    </xf>
    <xf numFmtId="0" fontId="51" fillId="3" borderId="0" xfId="0" applyFont="1" applyFill="1" applyAlignment="1" applyProtection="1">
      <alignment horizontal="center" vertical="center" wrapText="1"/>
      <protection locked="0"/>
    </xf>
    <xf numFmtId="0" fontId="51" fillId="3" borderId="60" xfId="0" applyFont="1" applyFill="1" applyBorder="1" applyAlignment="1" applyProtection="1">
      <alignment horizontal="center" vertical="center" wrapText="1"/>
      <protection locked="0"/>
    </xf>
    <xf numFmtId="0" fontId="51" fillId="3" borderId="84" xfId="0" applyFont="1" applyFill="1" applyBorder="1" applyAlignment="1" applyProtection="1">
      <alignment horizontal="center" vertical="center" wrapText="1"/>
      <protection locked="0"/>
    </xf>
    <xf numFmtId="0" fontId="51" fillId="3" borderId="52" xfId="0" applyFont="1" applyFill="1" applyBorder="1" applyAlignment="1" applyProtection="1">
      <alignment horizontal="center" vertical="center" wrapText="1"/>
      <protection locked="0"/>
    </xf>
    <xf numFmtId="0" fontId="51" fillId="3" borderId="59" xfId="0" applyFont="1" applyFill="1" applyBorder="1" applyAlignment="1" applyProtection="1">
      <alignment horizontal="center" vertical="center" wrapText="1"/>
      <protection locked="0"/>
    </xf>
    <xf numFmtId="0" fontId="4" fillId="0" borderId="19" xfId="0" applyFont="1" applyBorder="1" applyAlignment="1" applyProtection="1">
      <alignment horizontal="center" vertical="center"/>
      <protection hidden="1"/>
    </xf>
    <xf numFmtId="0" fontId="1" fillId="0" borderId="19"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protection locked="0"/>
    </xf>
    <xf numFmtId="0" fontId="2" fillId="0" borderId="19" xfId="0" applyFont="1" applyBorder="1" applyAlignment="1" applyProtection="1">
      <alignment horizontal="center" vertical="center" wrapText="1"/>
      <protection locked="0"/>
    </xf>
    <xf numFmtId="0" fontId="1" fillId="0" borderId="19" xfId="0" applyFont="1" applyBorder="1" applyAlignment="1">
      <alignment horizontal="center" vertical="center"/>
    </xf>
    <xf numFmtId="0" fontId="4" fillId="3" borderId="78" xfId="0" applyFont="1" applyFill="1" applyBorder="1" applyAlignment="1">
      <alignment horizontal="center" vertical="center"/>
    </xf>
    <xf numFmtId="0" fontId="4" fillId="3" borderId="20" xfId="0" applyFont="1" applyFill="1" applyBorder="1" applyAlignment="1">
      <alignment horizontal="center" vertical="center"/>
    </xf>
    <xf numFmtId="0" fontId="20" fillId="3" borderId="78" xfId="0" applyFont="1" applyFill="1" applyBorder="1" applyAlignment="1">
      <alignment horizontal="center" vertical="center" textRotation="90"/>
    </xf>
    <xf numFmtId="0" fontId="20" fillId="3" borderId="20" xfId="0" applyFont="1" applyFill="1" applyBorder="1" applyAlignment="1">
      <alignment horizontal="center" vertical="center" textRotation="90"/>
    </xf>
    <xf numFmtId="0" fontId="1" fillId="0" borderId="19" xfId="0" applyFont="1" applyBorder="1" applyAlignment="1">
      <alignment horizontal="left" vertical="center" wrapText="1"/>
    </xf>
    <xf numFmtId="0" fontId="1" fillId="3" borderId="19" xfId="0" applyFont="1" applyFill="1" applyBorder="1" applyAlignment="1">
      <alignment horizontal="center" vertical="center"/>
    </xf>
    <xf numFmtId="0" fontId="55" fillId="13" borderId="19" xfId="0" applyFont="1" applyFill="1" applyBorder="1" applyAlignment="1">
      <alignment horizontal="center" vertical="center"/>
    </xf>
    <xf numFmtId="0" fontId="1" fillId="0" borderId="78" xfId="0" applyFont="1" applyBorder="1" applyAlignment="1" applyProtection="1">
      <alignment horizontal="center" vertical="center" wrapText="1"/>
      <protection locked="0"/>
    </xf>
    <xf numFmtId="0" fontId="1" fillId="0" borderId="79" xfId="0" applyFont="1" applyBorder="1" applyAlignment="1" applyProtection="1">
      <alignment horizontal="center" vertical="center" wrapText="1"/>
      <protection locked="0"/>
    </xf>
    <xf numFmtId="0" fontId="4" fillId="3" borderId="78" xfId="0" applyFont="1" applyFill="1" applyBorder="1" applyAlignment="1">
      <alignment horizontal="center" vertical="center" textRotation="90" wrapText="1"/>
    </xf>
    <xf numFmtId="0" fontId="4" fillId="3" borderId="20" xfId="0" applyFont="1" applyFill="1" applyBorder="1" applyAlignment="1">
      <alignment horizontal="center" vertical="center" textRotation="90" wrapText="1"/>
    </xf>
    <xf numFmtId="0" fontId="1" fillId="0" borderId="20" xfId="0" applyFont="1" applyBorder="1" applyAlignment="1" applyProtection="1">
      <alignment horizontal="center" vertical="center" wrapText="1"/>
      <protection locked="0"/>
    </xf>
    <xf numFmtId="0" fontId="19" fillId="0" borderId="0" xfId="0" applyFont="1" applyAlignment="1">
      <alignment horizontal="center" vertical="center" wrapText="1"/>
    </xf>
    <xf numFmtId="0" fontId="16" fillId="10" borderId="0" xfId="0" applyFont="1" applyFill="1" applyAlignment="1">
      <alignment horizontal="center" vertical="center" wrapText="1" readingOrder="1"/>
    </xf>
    <xf numFmtId="0" fontId="16" fillId="10" borderId="0" xfId="0" applyFont="1" applyFill="1" applyAlignment="1">
      <alignment horizontal="center" vertical="center" textRotation="90" wrapText="1" readingOrder="1"/>
    </xf>
    <xf numFmtId="0" fontId="16" fillId="10" borderId="6" xfId="0" applyFont="1" applyFill="1" applyBorder="1" applyAlignment="1">
      <alignment horizontal="center" vertical="center" textRotation="90" wrapText="1" readingOrder="1"/>
    </xf>
    <xf numFmtId="0" fontId="15" fillId="0" borderId="3"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0" xfId="0" applyFont="1" applyAlignment="1">
      <alignment horizontal="center" vertical="center" wrapText="1"/>
    </xf>
    <xf numFmtId="0" fontId="15" fillId="0" borderId="7" xfId="0" applyFont="1" applyBorder="1" applyAlignment="1">
      <alignment horizontal="center" vertical="center" wrapText="1"/>
    </xf>
    <xf numFmtId="0" fontId="15" fillId="0" borderId="9" xfId="0" applyFont="1" applyBorder="1" applyAlignment="1">
      <alignment horizontal="center" vertical="center" wrapText="1"/>
    </xf>
    <xf numFmtId="0" fontId="17" fillId="12" borderId="11" xfId="0" applyFont="1" applyFill="1" applyBorder="1" applyAlignment="1">
      <alignment horizontal="center" vertical="center" wrapText="1" readingOrder="1"/>
    </xf>
    <xf numFmtId="0" fontId="17" fillId="12" borderId="12" xfId="0" applyFont="1" applyFill="1" applyBorder="1" applyAlignment="1">
      <alignment horizontal="center" vertical="center" wrapText="1" readingOrder="1"/>
    </xf>
    <xf numFmtId="0" fontId="17" fillId="12" borderId="13" xfId="0" applyFont="1" applyFill="1" applyBorder="1" applyAlignment="1">
      <alignment horizontal="center" vertical="center" wrapText="1" readingOrder="1"/>
    </xf>
    <xf numFmtId="0" fontId="17" fillId="12" borderId="14" xfId="0" applyFont="1" applyFill="1" applyBorder="1" applyAlignment="1">
      <alignment horizontal="center" vertical="center" wrapText="1" readingOrder="1"/>
    </xf>
    <xf numFmtId="0" fontId="17" fillId="12" borderId="0" xfId="0" applyFont="1" applyFill="1" applyAlignment="1">
      <alignment horizontal="center" vertical="center" wrapText="1" readingOrder="1"/>
    </xf>
    <xf numFmtId="0" fontId="17" fillId="12" borderId="15" xfId="0" applyFont="1" applyFill="1" applyBorder="1" applyAlignment="1">
      <alignment horizontal="center" vertical="center" wrapText="1" readingOrder="1"/>
    </xf>
    <xf numFmtId="0" fontId="17" fillId="12" borderId="16" xfId="0" applyFont="1" applyFill="1" applyBorder="1" applyAlignment="1">
      <alignment horizontal="center" vertical="center" wrapText="1" readingOrder="1"/>
    </xf>
    <xf numFmtId="0" fontId="17" fillId="12" borderId="17" xfId="0" applyFont="1" applyFill="1" applyBorder="1" applyAlignment="1">
      <alignment horizontal="center" vertical="center" wrapText="1" readingOrder="1"/>
    </xf>
    <xf numFmtId="0" fontId="17" fillId="12" borderId="18" xfId="0" applyFont="1" applyFill="1" applyBorder="1" applyAlignment="1">
      <alignment horizontal="center" vertical="center" wrapText="1" readingOrder="1"/>
    </xf>
    <xf numFmtId="0" fontId="17" fillId="11" borderId="11" xfId="0" applyFont="1" applyFill="1" applyBorder="1" applyAlignment="1">
      <alignment horizontal="center" vertical="center" wrapText="1" readingOrder="1"/>
    </xf>
    <xf numFmtId="0" fontId="17" fillId="11" borderId="12" xfId="0" applyFont="1" applyFill="1" applyBorder="1" applyAlignment="1">
      <alignment horizontal="center" vertical="center" wrapText="1" readingOrder="1"/>
    </xf>
    <xf numFmtId="0" fontId="17" fillId="11" borderId="13" xfId="0" applyFont="1" applyFill="1" applyBorder="1" applyAlignment="1">
      <alignment horizontal="center" vertical="center" wrapText="1" readingOrder="1"/>
    </xf>
    <xf numFmtId="0" fontId="17" fillId="11" borderId="14" xfId="0" applyFont="1" applyFill="1" applyBorder="1" applyAlignment="1">
      <alignment horizontal="center" vertical="center" wrapText="1" readingOrder="1"/>
    </xf>
    <xf numFmtId="0" fontId="17" fillId="11" borderId="0" xfId="0" applyFont="1" applyFill="1" applyAlignment="1">
      <alignment horizontal="center" vertical="center" wrapText="1" readingOrder="1"/>
    </xf>
    <xf numFmtId="0" fontId="17" fillId="11" borderId="15" xfId="0" applyFont="1" applyFill="1" applyBorder="1" applyAlignment="1">
      <alignment horizontal="center" vertical="center" wrapText="1" readingOrder="1"/>
    </xf>
    <xf numFmtId="0" fontId="17" fillId="11" borderId="16" xfId="0" applyFont="1" applyFill="1" applyBorder="1" applyAlignment="1">
      <alignment horizontal="center" vertical="center" wrapText="1" readingOrder="1"/>
    </xf>
    <xf numFmtId="0" fontId="17" fillId="11" borderId="17" xfId="0" applyFont="1" applyFill="1" applyBorder="1" applyAlignment="1">
      <alignment horizontal="center" vertical="center" wrapText="1" readingOrder="1"/>
    </xf>
    <xf numFmtId="0" fontId="17" fillId="11" borderId="18" xfId="0" applyFont="1" applyFill="1" applyBorder="1" applyAlignment="1">
      <alignment horizontal="center" vertical="center" wrapText="1" readingOrder="1"/>
    </xf>
    <xf numFmtId="0" fontId="17" fillId="13" borderId="11" xfId="0" applyFont="1" applyFill="1" applyBorder="1" applyAlignment="1">
      <alignment horizontal="center" vertical="center" wrapText="1" readingOrder="1"/>
    </xf>
    <xf numFmtId="0" fontId="17" fillId="13" borderId="12" xfId="0" applyFont="1" applyFill="1" applyBorder="1" applyAlignment="1">
      <alignment horizontal="center" vertical="center" wrapText="1" readingOrder="1"/>
    </xf>
    <xf numFmtId="0" fontId="17" fillId="13" borderId="13" xfId="0" applyFont="1" applyFill="1" applyBorder="1" applyAlignment="1">
      <alignment horizontal="center" vertical="center" wrapText="1" readingOrder="1"/>
    </xf>
    <xf numFmtId="0" fontId="17" fillId="13" borderId="14" xfId="0" applyFont="1" applyFill="1" applyBorder="1" applyAlignment="1">
      <alignment horizontal="center" vertical="center" wrapText="1" readingOrder="1"/>
    </xf>
    <xf numFmtId="0" fontId="17" fillId="13" borderId="0" xfId="0" applyFont="1" applyFill="1" applyAlignment="1">
      <alignment horizontal="center" vertical="center" wrapText="1" readingOrder="1"/>
    </xf>
    <xf numFmtId="0" fontId="17" fillId="13" borderId="15" xfId="0" applyFont="1" applyFill="1" applyBorder="1" applyAlignment="1">
      <alignment horizontal="center" vertical="center" wrapText="1" readingOrder="1"/>
    </xf>
    <xf numFmtId="0" fontId="17" fillId="13" borderId="16" xfId="0" applyFont="1" applyFill="1" applyBorder="1" applyAlignment="1">
      <alignment horizontal="center" vertical="center" wrapText="1" readingOrder="1"/>
    </xf>
    <xf numFmtId="0" fontId="17" fillId="13" borderId="17" xfId="0" applyFont="1" applyFill="1" applyBorder="1" applyAlignment="1">
      <alignment horizontal="center" vertical="center" wrapText="1" readingOrder="1"/>
    </xf>
    <xf numFmtId="0" fontId="17" fillId="13" borderId="18" xfId="0" applyFont="1" applyFill="1" applyBorder="1" applyAlignment="1">
      <alignment horizontal="center" vertical="center" wrapText="1" readingOrder="1"/>
    </xf>
    <xf numFmtId="0" fontId="17" fillId="5" borderId="11" xfId="0" applyFont="1" applyFill="1" applyBorder="1" applyAlignment="1">
      <alignment horizontal="center" vertical="center" wrapText="1" readingOrder="1"/>
    </xf>
    <xf numFmtId="0" fontId="17" fillId="5" borderId="12" xfId="0" applyFont="1" applyFill="1" applyBorder="1" applyAlignment="1">
      <alignment horizontal="center" vertical="center" wrapText="1" readingOrder="1"/>
    </xf>
    <xf numFmtId="0" fontId="17" fillId="5" borderId="13" xfId="0" applyFont="1" applyFill="1" applyBorder="1" applyAlignment="1">
      <alignment horizontal="center" vertical="center" wrapText="1" readingOrder="1"/>
    </xf>
    <xf numFmtId="0" fontId="17" fillId="5" borderId="14" xfId="0" applyFont="1" applyFill="1" applyBorder="1" applyAlignment="1">
      <alignment horizontal="center" vertical="center" wrapText="1" readingOrder="1"/>
    </xf>
    <xf numFmtId="0" fontId="17" fillId="5" borderId="0" xfId="0" applyFont="1" applyFill="1" applyAlignment="1">
      <alignment horizontal="center" vertical="center" wrapText="1" readingOrder="1"/>
    </xf>
    <xf numFmtId="0" fontId="17" fillId="5" borderId="15" xfId="0" applyFont="1" applyFill="1" applyBorder="1" applyAlignment="1">
      <alignment horizontal="center" vertical="center" wrapText="1" readingOrder="1"/>
    </xf>
    <xf numFmtId="0" fontId="17" fillId="5" borderId="16" xfId="0" applyFont="1" applyFill="1" applyBorder="1" applyAlignment="1">
      <alignment horizontal="center" vertical="center" wrapText="1" readingOrder="1"/>
    </xf>
    <xf numFmtId="0" fontId="17" fillId="5" borderId="17" xfId="0" applyFont="1" applyFill="1" applyBorder="1" applyAlignment="1">
      <alignment horizontal="center" vertical="center" wrapText="1" readingOrder="1"/>
    </xf>
    <xf numFmtId="0" fontId="17" fillId="5" borderId="18" xfId="0" applyFont="1" applyFill="1" applyBorder="1" applyAlignment="1">
      <alignment horizontal="center" vertical="center" wrapText="1" readingOrder="1"/>
    </xf>
    <xf numFmtId="0" fontId="54" fillId="0" borderId="7" xfId="0" applyFont="1" applyBorder="1" applyAlignment="1">
      <alignment horizontal="center" vertical="center" wrapText="1"/>
    </xf>
    <xf numFmtId="0" fontId="54" fillId="0" borderId="9" xfId="0" applyFont="1" applyBorder="1" applyAlignment="1">
      <alignment horizontal="center" vertical="center" wrapText="1"/>
    </xf>
    <xf numFmtId="0" fontId="54" fillId="0" borderId="8" xfId="0" applyFont="1" applyBorder="1" applyAlignment="1">
      <alignment horizontal="center" vertical="center" wrapText="1"/>
    </xf>
    <xf numFmtId="0" fontId="18" fillId="0" borderId="0" xfId="0" applyFont="1" applyAlignment="1">
      <alignment horizontal="center" vertical="center"/>
    </xf>
    <xf numFmtId="0" fontId="37" fillId="0" borderId="0" xfId="0" applyFont="1" applyAlignment="1">
      <alignment horizontal="center" vertical="center"/>
    </xf>
    <xf numFmtId="0" fontId="34" fillId="14" borderId="21" xfId="0" applyFont="1" applyFill="1" applyBorder="1" applyAlignment="1">
      <alignment horizontal="center" vertical="center" wrapText="1" readingOrder="1"/>
    </xf>
    <xf numFmtId="0" fontId="34" fillId="14" borderId="22" xfId="0" applyFont="1" applyFill="1" applyBorder="1" applyAlignment="1">
      <alignment horizontal="center" vertical="center" wrapText="1" readingOrder="1"/>
    </xf>
    <xf numFmtId="0" fontId="34" fillId="14" borderId="33" xfId="0" applyFont="1" applyFill="1" applyBorder="1" applyAlignment="1">
      <alignment horizontal="center" vertical="center" wrapText="1" readingOrder="1"/>
    </xf>
    <xf numFmtId="0" fontId="29" fillId="3" borderId="0" xfId="0" applyFont="1" applyFill="1" applyAlignment="1">
      <alignment horizontal="justify" vertical="center" wrapText="1"/>
    </xf>
    <xf numFmtId="0" fontId="31" fillId="14" borderId="30" xfId="0" applyFont="1" applyFill="1" applyBorder="1" applyAlignment="1">
      <alignment horizontal="center" vertical="center" wrapText="1" readingOrder="1"/>
    </xf>
    <xf numFmtId="0" fontId="31" fillId="14" borderId="31" xfId="0" applyFont="1" applyFill="1" applyBorder="1" applyAlignment="1">
      <alignment horizontal="center" vertical="center" wrapText="1" readingOrder="1"/>
    </xf>
    <xf numFmtId="0" fontId="31" fillId="3" borderId="28" xfId="0"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1" fillId="3" borderId="20" xfId="0" applyFont="1" applyFill="1" applyBorder="1" applyAlignment="1">
      <alignment horizontal="center" vertical="center" wrapText="1" readingOrder="1"/>
    </xf>
    <xf numFmtId="0" fontId="31" fillId="3" borderId="19" xfId="0" applyFont="1" applyFill="1" applyBorder="1" applyAlignment="1">
      <alignment horizontal="center" vertical="center" wrapText="1" readingOrder="1"/>
    </xf>
    <xf numFmtId="0" fontId="31" fillId="3" borderId="25" xfId="0" applyFont="1" applyFill="1" applyBorder="1" applyAlignment="1">
      <alignment horizontal="center" vertical="center" wrapText="1" readingOrder="1"/>
    </xf>
    <xf numFmtId="0" fontId="31" fillId="3" borderId="26" xfId="0" applyFont="1" applyFill="1" applyBorder="1" applyAlignment="1">
      <alignment horizontal="center" vertical="center" wrapText="1" readingOrder="1"/>
    </xf>
  </cellXfs>
  <cellStyles count="5">
    <cellStyle name="Hipervínculo" xfId="4" builtinId="8"/>
    <cellStyle name="Normal" xfId="0" builtinId="0"/>
    <cellStyle name="Normal - Style1 2" xfId="1" xr:uid="{00000000-0005-0000-0000-000001000000}"/>
    <cellStyle name="Normal 2" xfId="3" xr:uid="{00000000-0005-0000-0000-000002000000}"/>
    <cellStyle name="Normal 2 2" xfId="2" xr:uid="{00000000-0005-0000-0000-000003000000}"/>
  </cellStyles>
  <dxfs count="19">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9900"/>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0</xdr:row>
      <xdr:rowOff>11907</xdr:rowOff>
    </xdr:from>
    <xdr:to>
      <xdr:col>1</xdr:col>
      <xdr:colOff>2690714</xdr:colOff>
      <xdr:row>2</xdr:row>
      <xdr:rowOff>427972</xdr:rowOff>
    </xdr:to>
    <xdr:pic>
      <xdr:nvPicPr>
        <xdr:cNvPr id="4" name="Imagen 3">
          <a:extLst>
            <a:ext uri="{FF2B5EF4-FFF2-40B4-BE49-F238E27FC236}">
              <a16:creationId xmlns:a16="http://schemas.microsoft.com/office/drawing/2014/main" id="{B538BEC8-5F95-4662-BB9A-74AA0356D3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9563" y="11907"/>
          <a:ext cx="2645073" cy="13685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Mapa%20de%20Riesgos%202024\MAPA%20DE%20RIESGOS%202024\MATRIZ%20DE%20RIESGOS%20CANAL%20TRO%202024\E-PI-MT-04%20FORMATO%20MAPA%20DE%20RIESGOS-%20SEGURIDAD%20DE%20LA%20INFORMACION%202024.xlsx" TargetMode="External"/><Relationship Id="rId1" Type="http://schemas.openxmlformats.org/officeDocument/2006/relationships/externalLinkPath" Target="file:///D:\Mapa%20de%20Riesgos%202024\MAPA%20DE%20RIESGOS%202024\MATRIZ%20DE%20RIESGOS%20CANAL%20TRO%202024\E-PI-MT-04%20FORMATO%20MAPA%20DE%20RIESGOS-%20SEGURIDAD%20DE%20LA%20INFORMACION%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Matriz%20de%20riesgos%20de%20corrupcion%203-03-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ructivo "/>
      <sheetName val="Mapa de Riesgos"/>
      <sheetName val="Matriz Calor Inherente"/>
      <sheetName val="Matriz Calor Residual"/>
      <sheetName val="Tabla probabilidad "/>
      <sheetName val="Tabla Impacto"/>
      <sheetName val="Tabla Valoración controles"/>
      <sheetName val="Opciones Tratamiento"/>
      <sheetName val="Hoja1"/>
      <sheetName val="Hoja2"/>
    </sheetNames>
    <sheetDataSet>
      <sheetData sheetId="0" refreshError="1"/>
      <sheetData sheetId="1" refreshError="1"/>
      <sheetData sheetId="2" refreshError="1"/>
      <sheetData sheetId="3" refreshError="1"/>
      <sheetData sheetId="4" refreshError="1"/>
      <sheetData sheetId="5" refreshError="1">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uctivo "/>
      <sheetName val="CONTEXTO"/>
      <sheetName val="Mapa de Riesgos"/>
      <sheetName val="Tabla impacto lista"/>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4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9:C219" totalsRowShown="0" headerRowDxfId="18" dataDxfId="17">
  <autoFilter ref="B209:C219" xr:uid="{00000000-0009-0000-0100-000001000000}"/>
  <tableColumns count="2">
    <tableColumn id="1" xr3:uid="{00000000-0010-0000-0000-000001000000}" name="Criterios" dataDxfId="16"/>
    <tableColumn id="2" xr3:uid="{00000000-0010-0000-0000-000002000000}" name="Subcriterios" dataDxfId="15"/>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BE4B5-CA98-4295-A94C-85BE2188C2DF}">
  <dimension ref="A1:H53"/>
  <sheetViews>
    <sheetView topLeftCell="B1" zoomScale="120" zoomScaleNormal="120" workbookViewId="0">
      <selection activeCell="E29" sqref="E29:F29"/>
    </sheetView>
  </sheetViews>
  <sheetFormatPr baseColWidth="10" defaultColWidth="11.42578125" defaultRowHeight="15" x14ac:dyDescent="0.25"/>
  <cols>
    <col min="1" max="1" width="2.7109375" style="39" customWidth="1" collapsed="1"/>
    <col min="2" max="3" width="24.7109375" style="39" customWidth="1" collapsed="1"/>
    <col min="4" max="4" width="16" style="39" customWidth="1" collapsed="1"/>
    <col min="5" max="5" width="24.7109375" style="39" customWidth="1" collapsed="1"/>
    <col min="6" max="6" width="30" style="39" customWidth="1" collapsed="1"/>
    <col min="7" max="8" width="24.7109375" style="39" customWidth="1" collapsed="1"/>
    <col min="9" max="16384" width="11.42578125" style="39" collapsed="1"/>
  </cols>
  <sheetData>
    <row r="1" spans="1:8" ht="15.75" thickBot="1" x14ac:dyDescent="0.3"/>
    <row r="2" spans="1:8" ht="18" x14ac:dyDescent="0.25">
      <c r="B2" s="188" t="s">
        <v>0</v>
      </c>
      <c r="C2" s="189"/>
      <c r="D2" s="189"/>
      <c r="E2" s="189"/>
      <c r="F2" s="189"/>
      <c r="G2" s="189"/>
      <c r="H2" s="190"/>
    </row>
    <row r="3" spans="1:8" x14ac:dyDescent="0.25">
      <c r="B3" s="61"/>
      <c r="C3" s="62"/>
      <c r="D3" s="62"/>
      <c r="E3" s="62"/>
      <c r="F3" s="62"/>
      <c r="G3" s="62"/>
      <c r="H3" s="63"/>
    </row>
    <row r="4" spans="1:8" ht="63" customHeight="1" x14ac:dyDescent="0.25">
      <c r="B4" s="191" t="s">
        <v>196</v>
      </c>
      <c r="C4" s="192"/>
      <c r="D4" s="192"/>
      <c r="E4" s="192"/>
      <c r="F4" s="192"/>
      <c r="G4" s="192"/>
      <c r="H4" s="193"/>
    </row>
    <row r="5" spans="1:8" ht="63" customHeight="1" x14ac:dyDescent="0.25">
      <c r="B5" s="194"/>
      <c r="C5" s="195"/>
      <c r="D5" s="195"/>
      <c r="E5" s="195"/>
      <c r="F5" s="195"/>
      <c r="G5" s="195"/>
      <c r="H5" s="196"/>
    </row>
    <row r="6" spans="1:8" ht="16.5" x14ac:dyDescent="0.25">
      <c r="A6" s="64"/>
      <c r="B6" s="197" t="s">
        <v>1</v>
      </c>
      <c r="C6" s="198"/>
      <c r="D6" s="198"/>
      <c r="E6" s="198"/>
      <c r="F6" s="198"/>
      <c r="G6" s="198"/>
      <c r="H6" s="199"/>
    </row>
    <row r="7" spans="1:8" ht="95.25" customHeight="1" x14ac:dyDescent="0.25">
      <c r="A7" s="64"/>
      <c r="B7" s="200" t="s">
        <v>2</v>
      </c>
      <c r="C7" s="200"/>
      <c r="D7" s="200"/>
      <c r="E7" s="200"/>
      <c r="F7" s="200"/>
      <c r="G7" s="200"/>
      <c r="H7" s="201"/>
    </row>
    <row r="8" spans="1:8" ht="16.5" x14ac:dyDescent="0.25">
      <c r="A8" s="64"/>
      <c r="B8" s="65"/>
      <c r="C8" s="66"/>
      <c r="D8" s="66"/>
      <c r="E8" s="66"/>
      <c r="F8" s="66"/>
      <c r="G8" s="66"/>
      <c r="H8" s="67"/>
    </row>
    <row r="9" spans="1:8" ht="16.5" customHeight="1" x14ac:dyDescent="0.25">
      <c r="A9" s="64"/>
      <c r="B9" s="202" t="s">
        <v>197</v>
      </c>
      <c r="C9" s="202"/>
      <c r="D9" s="202"/>
      <c r="E9" s="202"/>
      <c r="F9" s="202"/>
      <c r="G9" s="202"/>
      <c r="H9" s="203"/>
    </row>
    <row r="10" spans="1:8" ht="16.5" customHeight="1" x14ac:dyDescent="0.25">
      <c r="A10" s="64"/>
      <c r="B10" s="202"/>
      <c r="C10" s="202"/>
      <c r="D10" s="202"/>
      <c r="E10" s="202"/>
      <c r="F10" s="202"/>
      <c r="G10" s="202"/>
      <c r="H10" s="203"/>
    </row>
    <row r="11" spans="1:8" ht="11.65" customHeight="1" x14ac:dyDescent="0.25">
      <c r="A11" s="64"/>
      <c r="B11" s="202"/>
      <c r="C11" s="202"/>
      <c r="D11" s="202"/>
      <c r="E11" s="202"/>
      <c r="F11" s="202"/>
      <c r="G11" s="202"/>
      <c r="H11" s="203"/>
    </row>
    <row r="12" spans="1:8" ht="11.65" customHeight="1" thickBot="1" x14ac:dyDescent="0.3">
      <c r="A12" s="64"/>
      <c r="B12" s="68"/>
      <c r="C12" s="68"/>
      <c r="D12" s="68"/>
      <c r="E12" s="68"/>
      <c r="F12" s="68"/>
      <c r="G12" s="68"/>
      <c r="H12" s="69"/>
    </row>
    <row r="13" spans="1:8" ht="15.4" customHeight="1" thickTop="1" x14ac:dyDescent="0.25">
      <c r="A13" s="64"/>
      <c r="B13" s="68"/>
      <c r="C13" s="184" t="s">
        <v>3</v>
      </c>
      <c r="D13" s="185"/>
      <c r="E13" s="186" t="s">
        <v>4</v>
      </c>
      <c r="F13" s="187"/>
      <c r="G13" s="68"/>
      <c r="H13" s="69"/>
    </row>
    <row r="14" spans="1:8" ht="15.4" customHeight="1" x14ac:dyDescent="0.25">
      <c r="A14" s="64"/>
      <c r="B14" s="68"/>
      <c r="C14" s="208" t="s">
        <v>198</v>
      </c>
      <c r="D14" s="209"/>
      <c r="E14" s="210" t="s">
        <v>199</v>
      </c>
      <c r="F14" s="207"/>
      <c r="G14" s="68"/>
      <c r="H14" s="69"/>
    </row>
    <row r="15" spans="1:8" ht="11.65" customHeight="1" x14ac:dyDescent="0.25">
      <c r="A15" s="64"/>
      <c r="B15" s="68"/>
      <c r="C15" s="208" t="s">
        <v>5</v>
      </c>
      <c r="D15" s="209"/>
      <c r="E15" s="210" t="s">
        <v>6</v>
      </c>
      <c r="F15" s="207"/>
      <c r="G15" s="68"/>
      <c r="H15" s="69"/>
    </row>
    <row r="16" spans="1:8" ht="11.65" customHeight="1" thickBot="1" x14ac:dyDescent="0.3">
      <c r="A16" s="64"/>
      <c r="B16" s="68"/>
      <c r="C16" s="211" t="s">
        <v>200</v>
      </c>
      <c r="D16" s="212"/>
      <c r="E16" s="213" t="s">
        <v>201</v>
      </c>
      <c r="F16" s="214"/>
      <c r="G16" s="68"/>
      <c r="H16" s="69"/>
    </row>
    <row r="17" spans="1:8" ht="11.65" customHeight="1" thickTop="1" x14ac:dyDescent="0.25">
      <c r="A17" s="64"/>
      <c r="B17" s="68"/>
      <c r="C17" s="70"/>
      <c r="D17" s="70"/>
      <c r="E17" s="70"/>
      <c r="F17" s="70"/>
      <c r="G17" s="68"/>
      <c r="H17" s="69"/>
    </row>
    <row r="18" spans="1:8" ht="27.4" customHeight="1" thickBot="1" x14ac:dyDescent="0.3">
      <c r="A18" s="64"/>
      <c r="B18" s="215" t="s">
        <v>202</v>
      </c>
      <c r="C18" s="216"/>
      <c r="D18" s="216"/>
      <c r="E18" s="216"/>
      <c r="F18" s="216"/>
      <c r="G18" s="216"/>
      <c r="H18" s="217"/>
    </row>
    <row r="19" spans="1:8" ht="15.75" thickTop="1" x14ac:dyDescent="0.25">
      <c r="A19" s="64"/>
      <c r="B19" s="71"/>
      <c r="C19" s="185" t="s">
        <v>3</v>
      </c>
      <c r="D19" s="218"/>
      <c r="E19" s="219" t="s">
        <v>4</v>
      </c>
      <c r="F19" s="187"/>
      <c r="G19" s="70"/>
      <c r="H19" s="72"/>
    </row>
    <row r="20" spans="1:8" ht="13.5" customHeight="1" x14ac:dyDescent="0.25">
      <c r="A20" s="64"/>
      <c r="B20" s="73"/>
      <c r="C20" s="220" t="s">
        <v>5</v>
      </c>
      <c r="D20" s="221"/>
      <c r="E20" s="222" t="s">
        <v>6</v>
      </c>
      <c r="F20" s="223"/>
      <c r="G20" s="74"/>
      <c r="H20" s="75"/>
    </row>
    <row r="21" spans="1:8" ht="13.5" customHeight="1" x14ac:dyDescent="0.25">
      <c r="A21" s="64"/>
      <c r="B21" s="73"/>
      <c r="C21" s="204" t="s">
        <v>10</v>
      </c>
      <c r="D21" s="205"/>
      <c r="E21" s="206" t="s">
        <v>9</v>
      </c>
      <c r="F21" s="207"/>
      <c r="G21" s="74"/>
      <c r="H21" s="75"/>
    </row>
    <row r="22" spans="1:8" ht="13.5" customHeight="1" x14ac:dyDescent="0.25">
      <c r="A22" s="64"/>
      <c r="B22" s="73"/>
      <c r="C22" s="204" t="s">
        <v>7</v>
      </c>
      <c r="D22" s="205"/>
      <c r="E22" s="206" t="s">
        <v>8</v>
      </c>
      <c r="F22" s="207"/>
      <c r="G22" s="74"/>
      <c r="H22" s="75"/>
    </row>
    <row r="23" spans="1:8" ht="65.25" customHeight="1" x14ac:dyDescent="0.25">
      <c r="A23" s="64"/>
      <c r="B23" s="73"/>
      <c r="C23" s="204" t="s">
        <v>11</v>
      </c>
      <c r="D23" s="205"/>
      <c r="E23" s="224" t="s">
        <v>203</v>
      </c>
      <c r="F23" s="225"/>
      <c r="G23" s="74"/>
      <c r="H23" s="75"/>
    </row>
    <row r="24" spans="1:8" ht="69.75" customHeight="1" x14ac:dyDescent="0.25">
      <c r="A24" s="64"/>
      <c r="B24" s="73"/>
      <c r="C24" s="226" t="s">
        <v>12</v>
      </c>
      <c r="D24" s="227"/>
      <c r="E24" s="228" t="s">
        <v>13</v>
      </c>
      <c r="F24" s="229"/>
      <c r="G24" s="74"/>
      <c r="H24" s="76"/>
    </row>
    <row r="25" spans="1:8" ht="66.75" customHeight="1" x14ac:dyDescent="0.25">
      <c r="B25" s="77"/>
      <c r="C25" s="230" t="s">
        <v>204</v>
      </c>
      <c r="D25" s="227"/>
      <c r="E25" s="228" t="s">
        <v>205</v>
      </c>
      <c r="F25" s="229"/>
      <c r="G25" s="74"/>
      <c r="H25" s="76"/>
    </row>
    <row r="26" spans="1:8" ht="37.5" customHeight="1" x14ac:dyDescent="0.25">
      <c r="B26" s="77"/>
      <c r="C26" s="230" t="s">
        <v>14</v>
      </c>
      <c r="D26" s="227"/>
      <c r="E26" s="228" t="s">
        <v>15</v>
      </c>
      <c r="F26" s="229"/>
      <c r="G26" s="74"/>
      <c r="H26" s="76"/>
    </row>
    <row r="27" spans="1:8" ht="66.75" customHeight="1" x14ac:dyDescent="0.25">
      <c r="B27" s="77"/>
      <c r="C27" s="230" t="s">
        <v>16</v>
      </c>
      <c r="D27" s="227"/>
      <c r="E27" s="228" t="s">
        <v>17</v>
      </c>
      <c r="F27" s="229"/>
      <c r="G27" s="74"/>
      <c r="H27" s="76"/>
    </row>
    <row r="28" spans="1:8" ht="72.75" customHeight="1" x14ac:dyDescent="0.25">
      <c r="B28" s="77"/>
      <c r="C28" s="230" t="s">
        <v>18</v>
      </c>
      <c r="D28" s="227"/>
      <c r="E28" s="228" t="s">
        <v>19</v>
      </c>
      <c r="F28" s="229"/>
      <c r="G28" s="74"/>
      <c r="H28" s="76"/>
    </row>
    <row r="29" spans="1:8" ht="64.5" customHeight="1" x14ac:dyDescent="0.25">
      <c r="B29" s="77"/>
      <c r="C29" s="230" t="s">
        <v>20</v>
      </c>
      <c r="D29" s="227"/>
      <c r="E29" s="228" t="s">
        <v>21</v>
      </c>
      <c r="F29" s="229"/>
      <c r="G29" s="74"/>
      <c r="H29" s="76"/>
    </row>
    <row r="30" spans="1:8" ht="71.25" customHeight="1" x14ac:dyDescent="0.25">
      <c r="B30" s="77"/>
      <c r="C30" s="231" t="s">
        <v>22</v>
      </c>
      <c r="D30" s="226"/>
      <c r="E30" s="228" t="s">
        <v>23</v>
      </c>
      <c r="F30" s="229"/>
      <c r="G30" s="74"/>
      <c r="H30" s="76"/>
    </row>
    <row r="31" spans="1:8" ht="55.5" customHeight="1" x14ac:dyDescent="0.25">
      <c r="B31" s="77"/>
      <c r="C31" s="231" t="s">
        <v>24</v>
      </c>
      <c r="D31" s="226"/>
      <c r="E31" s="228" t="s">
        <v>25</v>
      </c>
      <c r="F31" s="229"/>
      <c r="G31" s="74"/>
      <c r="H31" s="76"/>
    </row>
    <row r="32" spans="1:8" ht="42" customHeight="1" x14ac:dyDescent="0.25">
      <c r="B32" s="77"/>
      <c r="C32" s="231" t="s">
        <v>26</v>
      </c>
      <c r="D32" s="226"/>
      <c r="E32" s="228" t="s">
        <v>27</v>
      </c>
      <c r="F32" s="229"/>
      <c r="G32" s="74"/>
      <c r="H32" s="76"/>
    </row>
    <row r="33" spans="2:8" ht="59.25" customHeight="1" x14ac:dyDescent="0.25">
      <c r="B33" s="77"/>
      <c r="C33" s="231" t="s">
        <v>28</v>
      </c>
      <c r="D33" s="226"/>
      <c r="E33" s="228" t="s">
        <v>29</v>
      </c>
      <c r="F33" s="229"/>
      <c r="G33" s="74"/>
      <c r="H33" s="76"/>
    </row>
    <row r="34" spans="2:8" ht="23.25" customHeight="1" x14ac:dyDescent="0.25">
      <c r="B34" s="77"/>
      <c r="C34" s="231" t="s">
        <v>30</v>
      </c>
      <c r="D34" s="226"/>
      <c r="E34" s="228" t="s">
        <v>31</v>
      </c>
      <c r="F34" s="229"/>
      <c r="G34" s="74"/>
      <c r="H34" s="76"/>
    </row>
    <row r="35" spans="2:8" ht="30.75" customHeight="1" x14ac:dyDescent="0.25">
      <c r="B35" s="77"/>
      <c r="C35" s="231" t="s">
        <v>32</v>
      </c>
      <c r="D35" s="226"/>
      <c r="E35" s="228" t="s">
        <v>33</v>
      </c>
      <c r="F35" s="229"/>
      <c r="G35" s="74"/>
      <c r="H35" s="76"/>
    </row>
    <row r="36" spans="2:8" ht="35.25" customHeight="1" x14ac:dyDescent="0.25">
      <c r="B36" s="77"/>
      <c r="C36" s="231" t="s">
        <v>32</v>
      </c>
      <c r="D36" s="226"/>
      <c r="E36" s="228" t="s">
        <v>33</v>
      </c>
      <c r="F36" s="229"/>
      <c r="G36" s="74"/>
      <c r="H36" s="76"/>
    </row>
    <row r="37" spans="2:8" ht="33" customHeight="1" x14ac:dyDescent="0.25">
      <c r="B37" s="77"/>
      <c r="C37" s="231" t="s">
        <v>34</v>
      </c>
      <c r="D37" s="226"/>
      <c r="E37" s="228" t="s">
        <v>35</v>
      </c>
      <c r="F37" s="229"/>
      <c r="G37" s="74"/>
      <c r="H37" s="76"/>
    </row>
    <row r="38" spans="2:8" ht="30" customHeight="1" x14ac:dyDescent="0.25">
      <c r="B38" s="77"/>
      <c r="C38" s="231" t="s">
        <v>36</v>
      </c>
      <c r="D38" s="226"/>
      <c r="E38" s="228" t="s">
        <v>37</v>
      </c>
      <c r="F38" s="229"/>
      <c r="G38" s="74"/>
      <c r="H38" s="76"/>
    </row>
    <row r="39" spans="2:8" ht="35.25" customHeight="1" x14ac:dyDescent="0.25">
      <c r="B39" s="77"/>
      <c r="C39" s="231" t="s">
        <v>38</v>
      </c>
      <c r="D39" s="226"/>
      <c r="E39" s="228" t="s">
        <v>39</v>
      </c>
      <c r="F39" s="229"/>
      <c r="G39" s="74"/>
      <c r="H39" s="76"/>
    </row>
    <row r="40" spans="2:8" ht="31.5" customHeight="1" x14ac:dyDescent="0.25">
      <c r="B40" s="77"/>
      <c r="C40" s="231" t="s">
        <v>40</v>
      </c>
      <c r="D40" s="226"/>
      <c r="E40" s="228" t="s">
        <v>41</v>
      </c>
      <c r="F40" s="229"/>
      <c r="G40" s="74"/>
      <c r="H40" s="76"/>
    </row>
    <row r="41" spans="2:8" ht="54" customHeight="1" x14ac:dyDescent="0.25">
      <c r="B41" s="77"/>
      <c r="C41" s="231" t="s">
        <v>42</v>
      </c>
      <c r="D41" s="226"/>
      <c r="E41" s="228" t="s">
        <v>43</v>
      </c>
      <c r="F41" s="229"/>
      <c r="G41" s="74"/>
      <c r="H41" s="76"/>
    </row>
    <row r="42" spans="2:8" ht="59.25" customHeight="1" x14ac:dyDescent="0.25">
      <c r="B42" s="77"/>
      <c r="C42" s="231" t="s">
        <v>44</v>
      </c>
      <c r="D42" s="226"/>
      <c r="E42" s="228" t="s">
        <v>45</v>
      </c>
      <c r="F42" s="229"/>
      <c r="G42" s="74"/>
      <c r="H42" s="76"/>
    </row>
    <row r="43" spans="2:8" ht="84" customHeight="1" x14ac:dyDescent="0.25">
      <c r="B43" s="77"/>
      <c r="C43" s="231" t="s">
        <v>46</v>
      </c>
      <c r="D43" s="226"/>
      <c r="E43" s="228" t="s">
        <v>47</v>
      </c>
      <c r="F43" s="229"/>
      <c r="G43" s="74"/>
      <c r="H43" s="76"/>
    </row>
    <row r="44" spans="2:8" ht="82.5" customHeight="1" x14ac:dyDescent="0.25">
      <c r="B44" s="77"/>
      <c r="C44" s="231" t="s">
        <v>48</v>
      </c>
      <c r="D44" s="226"/>
      <c r="E44" s="228" t="s">
        <v>49</v>
      </c>
      <c r="F44" s="229"/>
      <c r="G44" s="74"/>
      <c r="H44" s="76"/>
    </row>
    <row r="45" spans="2:8" ht="46.5" customHeight="1" thickBot="1" x14ac:dyDescent="0.3">
      <c r="B45" s="77"/>
      <c r="C45" s="232"/>
      <c r="D45" s="233"/>
      <c r="E45" s="234"/>
      <c r="F45" s="235"/>
      <c r="G45" s="74"/>
      <c r="H45" s="76"/>
    </row>
    <row r="46" spans="2:8" ht="6.75" customHeight="1" thickTop="1" x14ac:dyDescent="0.25">
      <c r="B46" s="77"/>
      <c r="C46" s="78"/>
      <c r="D46" s="78"/>
      <c r="E46" s="79"/>
      <c r="F46" s="79"/>
      <c r="G46" s="74"/>
      <c r="H46" s="76"/>
    </row>
    <row r="47" spans="2:8" x14ac:dyDescent="0.25">
      <c r="B47" s="77"/>
      <c r="C47" s="80"/>
      <c r="D47" s="80"/>
      <c r="E47" s="80"/>
      <c r="F47" s="80"/>
      <c r="G47" s="74"/>
      <c r="H47" s="76"/>
    </row>
    <row r="48" spans="2:8" ht="34.5" customHeight="1" x14ac:dyDescent="0.25">
      <c r="B48" s="81" t="s">
        <v>50</v>
      </c>
      <c r="C48" s="80"/>
      <c r="D48" s="80"/>
      <c r="E48" s="80"/>
      <c r="F48" s="80"/>
      <c r="G48" s="80"/>
      <c r="H48" s="82"/>
    </row>
    <row r="49" spans="2:8" ht="20.25" customHeight="1" x14ac:dyDescent="0.25">
      <c r="B49" s="81" t="s">
        <v>51</v>
      </c>
      <c r="C49" s="80"/>
      <c r="D49" s="80"/>
      <c r="E49" s="80"/>
      <c r="F49" s="80"/>
      <c r="G49" s="80"/>
      <c r="H49" s="82"/>
    </row>
    <row r="50" spans="2:8" ht="20.25" customHeight="1" x14ac:dyDescent="0.25">
      <c r="B50" s="81" t="s">
        <v>52</v>
      </c>
      <c r="C50" s="80"/>
      <c r="D50" s="80"/>
      <c r="E50" s="80"/>
      <c r="F50" s="80"/>
      <c r="G50" s="80"/>
      <c r="H50" s="82"/>
    </row>
    <row r="51" spans="2:8" ht="20.25" customHeight="1" x14ac:dyDescent="0.25">
      <c r="B51" s="81" t="s">
        <v>53</v>
      </c>
      <c r="C51" s="80"/>
      <c r="D51" s="80"/>
      <c r="E51" s="80"/>
      <c r="F51" s="80"/>
      <c r="G51" s="80"/>
      <c r="H51" s="82"/>
    </row>
    <row r="52" spans="2:8" ht="14.65" customHeight="1" x14ac:dyDescent="0.25">
      <c r="B52" s="81" t="s">
        <v>54</v>
      </c>
      <c r="C52" s="80"/>
      <c r="D52" s="80"/>
      <c r="E52" s="80"/>
      <c r="F52" s="80"/>
      <c r="G52" s="80"/>
      <c r="H52" s="82"/>
    </row>
    <row r="53" spans="2:8" ht="15.75" thickBot="1" x14ac:dyDescent="0.3">
      <c r="B53" s="83"/>
      <c r="C53" s="84"/>
      <c r="D53" s="84"/>
      <c r="E53" s="84"/>
      <c r="F53" s="84"/>
      <c r="G53" s="84"/>
      <c r="H53" s="85"/>
    </row>
  </sheetData>
  <mergeCells count="68">
    <mergeCell ref="C43:D43"/>
    <mergeCell ref="E43:F43"/>
    <mergeCell ref="C44:D44"/>
    <mergeCell ref="E44:F44"/>
    <mergeCell ref="C45:D45"/>
    <mergeCell ref="E45:F45"/>
    <mergeCell ref="C40:D40"/>
    <mergeCell ref="E40:F40"/>
    <mergeCell ref="C41:D41"/>
    <mergeCell ref="E41:F41"/>
    <mergeCell ref="C42:D42"/>
    <mergeCell ref="E42:F42"/>
    <mergeCell ref="C37:D37"/>
    <mergeCell ref="E37:F37"/>
    <mergeCell ref="C38:D38"/>
    <mergeCell ref="E38:F38"/>
    <mergeCell ref="C39:D39"/>
    <mergeCell ref="E39:F39"/>
    <mergeCell ref="C34:D34"/>
    <mergeCell ref="E34:F34"/>
    <mergeCell ref="C35:D35"/>
    <mergeCell ref="E35:F35"/>
    <mergeCell ref="C36:D36"/>
    <mergeCell ref="E36:F36"/>
    <mergeCell ref="C31:D31"/>
    <mergeCell ref="E31:F31"/>
    <mergeCell ref="C32:D32"/>
    <mergeCell ref="E32:F32"/>
    <mergeCell ref="C33:D33"/>
    <mergeCell ref="E33:F33"/>
    <mergeCell ref="C28:D28"/>
    <mergeCell ref="E28:F28"/>
    <mergeCell ref="C29:D29"/>
    <mergeCell ref="E29:F29"/>
    <mergeCell ref="C30:D30"/>
    <mergeCell ref="E30:F30"/>
    <mergeCell ref="C25:D25"/>
    <mergeCell ref="E25:F25"/>
    <mergeCell ref="C26:D26"/>
    <mergeCell ref="E26:F26"/>
    <mergeCell ref="C27:D27"/>
    <mergeCell ref="E27:F27"/>
    <mergeCell ref="C22:D22"/>
    <mergeCell ref="E22:F22"/>
    <mergeCell ref="C23:D23"/>
    <mergeCell ref="E23:F23"/>
    <mergeCell ref="C24:D24"/>
    <mergeCell ref="E24:F24"/>
    <mergeCell ref="C21:D21"/>
    <mergeCell ref="E21:F21"/>
    <mergeCell ref="C14:D14"/>
    <mergeCell ref="E14:F14"/>
    <mergeCell ref="C15:D15"/>
    <mergeCell ref="E15:F15"/>
    <mergeCell ref="C16:D16"/>
    <mergeCell ref="E16:F16"/>
    <mergeCell ref="B18:H18"/>
    <mergeCell ref="C19:D19"/>
    <mergeCell ref="E19:F19"/>
    <mergeCell ref="C20:D20"/>
    <mergeCell ref="E20:F20"/>
    <mergeCell ref="C13:D13"/>
    <mergeCell ref="E13:F13"/>
    <mergeCell ref="B2:H2"/>
    <mergeCell ref="B4:H5"/>
    <mergeCell ref="B6:H6"/>
    <mergeCell ref="B7:H7"/>
    <mergeCell ref="B9:H1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BD183"/>
  <sheetViews>
    <sheetView tabSelected="1" topLeftCell="K1" zoomScale="96" zoomScaleNormal="96" workbookViewId="0">
      <selection activeCell="V7" sqref="V7"/>
    </sheetView>
  </sheetViews>
  <sheetFormatPr baseColWidth="10" defaultColWidth="11.42578125" defaultRowHeight="16.5" x14ac:dyDescent="0.3"/>
  <cols>
    <col min="1" max="1" width="7.7109375" style="2" customWidth="1"/>
    <col min="2" max="2" width="44.85546875" style="2" customWidth="1"/>
    <col min="3" max="3" width="14.140625" style="2" customWidth="1"/>
    <col min="4" max="4" width="48.5703125" style="2" customWidth="1"/>
    <col min="5" max="5" width="50" style="1" customWidth="1"/>
    <col min="6" max="6" width="19" style="4" customWidth="1"/>
    <col min="7" max="7" width="17.85546875" style="1" customWidth="1"/>
    <col min="8" max="8" width="16.5703125" style="1" customWidth="1"/>
    <col min="9" max="9" width="6.28515625" style="1" customWidth="1"/>
    <col min="10" max="10" width="27.28515625" style="1" customWidth="1"/>
    <col min="11" max="11" width="26.7109375" style="1" customWidth="1"/>
    <col min="12" max="12" width="17.5703125" style="1" customWidth="1"/>
    <col min="13" max="13" width="6.28515625" style="1" customWidth="1"/>
    <col min="14" max="14" width="16" style="1" customWidth="1"/>
    <col min="15" max="15" width="5.85546875" style="1" customWidth="1"/>
    <col min="16" max="16" width="43.5703125" style="86" customWidth="1"/>
    <col min="17" max="17" width="51" style="1" customWidth="1"/>
    <col min="18" max="18" width="25.28515625" style="1" customWidth="1"/>
    <col min="19" max="21" width="14.5703125" style="1" customWidth="1"/>
    <col min="22" max="22" width="31.7109375" style="1" customWidth="1"/>
    <col min="23" max="23" width="86.85546875" style="1" customWidth="1"/>
    <col min="24" max="24" width="30" style="1" customWidth="1"/>
    <col min="25" max="25" width="53.7109375" style="1" customWidth="1"/>
    <col min="26" max="26" width="38.140625" style="1" customWidth="1"/>
    <col min="27" max="27" width="74.85546875" style="1" customWidth="1"/>
    <col min="28" max="28" width="21.42578125" style="1" customWidth="1"/>
    <col min="29" max="29" width="44.28515625" style="1" customWidth="1"/>
    <col min="30" max="30" width="32" style="1" customWidth="1"/>
    <col min="31" max="16384" width="11.42578125" style="1"/>
  </cols>
  <sheetData>
    <row r="1" spans="1:56" ht="44.25" customHeight="1" x14ac:dyDescent="0.3">
      <c r="A1" s="260"/>
      <c r="B1" s="261"/>
      <c r="C1" s="262"/>
      <c r="D1" s="246" t="s">
        <v>333</v>
      </c>
      <c r="E1" s="247"/>
      <c r="F1" s="247"/>
      <c r="G1" s="247"/>
      <c r="H1" s="247"/>
      <c r="I1" s="247"/>
      <c r="J1" s="247"/>
      <c r="K1" s="247"/>
      <c r="L1" s="247"/>
      <c r="M1" s="247"/>
      <c r="N1" s="247"/>
      <c r="O1" s="247"/>
      <c r="P1" s="247"/>
      <c r="Q1" s="247"/>
      <c r="R1" s="247"/>
      <c r="S1" s="247"/>
      <c r="T1" s="247"/>
      <c r="U1" s="247"/>
      <c r="V1" s="247"/>
      <c r="W1" s="247"/>
      <c r="X1" s="247"/>
      <c r="Y1" s="247"/>
      <c r="Z1" s="247"/>
      <c r="AA1" s="247"/>
      <c r="AB1" s="248"/>
      <c r="AC1" s="236" t="s">
        <v>206</v>
      </c>
      <c r="AD1" s="236"/>
    </row>
    <row r="2" spans="1:56" ht="30.75" customHeight="1" x14ac:dyDescent="0.3">
      <c r="A2" s="263"/>
      <c r="B2" s="264"/>
      <c r="C2" s="265"/>
      <c r="D2" s="246"/>
      <c r="E2" s="247"/>
      <c r="F2" s="247"/>
      <c r="G2" s="247"/>
      <c r="H2" s="247"/>
      <c r="I2" s="247"/>
      <c r="J2" s="247"/>
      <c r="K2" s="247"/>
      <c r="L2" s="247"/>
      <c r="M2" s="247"/>
      <c r="N2" s="247"/>
      <c r="O2" s="247"/>
      <c r="P2" s="247"/>
      <c r="Q2" s="247"/>
      <c r="R2" s="247"/>
      <c r="S2" s="247"/>
      <c r="T2" s="247"/>
      <c r="U2" s="247"/>
      <c r="V2" s="247"/>
      <c r="W2" s="247"/>
      <c r="X2" s="247"/>
      <c r="Y2" s="247"/>
      <c r="Z2" s="247"/>
      <c r="AA2" s="247"/>
      <c r="AB2" s="248"/>
      <c r="AC2" s="237" t="s">
        <v>207</v>
      </c>
      <c r="AD2" s="238"/>
    </row>
    <row r="3" spans="1:56" ht="40.5" customHeight="1" x14ac:dyDescent="0.3">
      <c r="A3" s="266"/>
      <c r="B3" s="267"/>
      <c r="C3" s="268"/>
      <c r="D3" s="249"/>
      <c r="E3" s="250"/>
      <c r="F3" s="250"/>
      <c r="G3" s="250"/>
      <c r="H3" s="250"/>
      <c r="I3" s="250"/>
      <c r="J3" s="250"/>
      <c r="K3" s="250"/>
      <c r="L3" s="250"/>
      <c r="M3" s="250"/>
      <c r="N3" s="250"/>
      <c r="O3" s="250"/>
      <c r="P3" s="250"/>
      <c r="Q3" s="250"/>
      <c r="R3" s="250"/>
      <c r="S3" s="250"/>
      <c r="T3" s="250"/>
      <c r="U3" s="250"/>
      <c r="V3" s="250"/>
      <c r="W3" s="250"/>
      <c r="X3" s="250"/>
      <c r="Y3" s="250"/>
      <c r="Z3" s="250"/>
      <c r="AA3" s="250"/>
      <c r="AB3" s="251"/>
      <c r="AC3" s="237" t="s">
        <v>208</v>
      </c>
      <c r="AD3" s="237"/>
      <c r="AE3" s="5"/>
      <c r="AF3" s="5"/>
      <c r="AG3" s="5"/>
      <c r="AH3" s="5"/>
      <c r="AI3" s="5"/>
      <c r="AJ3" s="5"/>
      <c r="AK3" s="5"/>
      <c r="AL3" s="5"/>
      <c r="AM3" s="5"/>
      <c r="AN3" s="5"/>
      <c r="AO3" s="5"/>
      <c r="AP3" s="5"/>
      <c r="AQ3" s="5"/>
      <c r="AR3" s="5"/>
      <c r="AS3" s="5"/>
      <c r="AT3" s="5"/>
      <c r="AU3" s="5"/>
      <c r="AV3" s="5"/>
      <c r="AW3" s="5"/>
      <c r="AX3" s="5"/>
      <c r="AY3" s="5"/>
      <c r="AZ3" s="5"/>
      <c r="BA3" s="5"/>
      <c r="BB3" s="5"/>
      <c r="BC3" s="5"/>
      <c r="BD3" s="5"/>
    </row>
    <row r="4" spans="1:56" x14ac:dyDescent="0.3">
      <c r="A4" s="254" t="s">
        <v>55</v>
      </c>
      <c r="B4" s="255"/>
      <c r="C4" s="255"/>
      <c r="D4" s="255"/>
      <c r="E4" s="255"/>
      <c r="F4" s="255"/>
      <c r="G4" s="256"/>
      <c r="H4" s="254" t="s">
        <v>56</v>
      </c>
      <c r="I4" s="255"/>
      <c r="J4" s="255"/>
      <c r="K4" s="255"/>
      <c r="L4" s="255"/>
      <c r="M4" s="255"/>
      <c r="N4" s="256"/>
      <c r="O4" s="254" t="s">
        <v>57</v>
      </c>
      <c r="P4" s="255"/>
      <c r="Q4" s="155" t="s">
        <v>58</v>
      </c>
      <c r="R4" s="155"/>
      <c r="S4" s="155"/>
      <c r="T4" s="155"/>
      <c r="U4" s="155"/>
      <c r="V4" s="155"/>
      <c r="W4" s="239" t="s">
        <v>296</v>
      </c>
      <c r="X4" s="240"/>
      <c r="Y4" s="239" t="s">
        <v>297</v>
      </c>
      <c r="Z4" s="240"/>
      <c r="AA4" s="239" t="s">
        <v>298</v>
      </c>
      <c r="AB4" s="240"/>
      <c r="AC4" s="241" t="s">
        <v>271</v>
      </c>
      <c r="AD4" s="242"/>
      <c r="AE4" s="5"/>
      <c r="AF4" s="5"/>
      <c r="AG4" s="5"/>
      <c r="AH4" s="5"/>
      <c r="AI4" s="5"/>
      <c r="AJ4" s="5"/>
      <c r="AK4" s="5"/>
      <c r="AL4" s="5"/>
      <c r="AM4" s="5"/>
      <c r="AN4" s="5"/>
      <c r="AO4" s="5"/>
      <c r="AP4" s="5"/>
      <c r="AQ4" s="5"/>
      <c r="AR4" s="5"/>
      <c r="AS4" s="5"/>
      <c r="AT4" s="5"/>
      <c r="AU4" s="5"/>
      <c r="AV4" s="5"/>
      <c r="AW4" s="5"/>
      <c r="AX4" s="5"/>
      <c r="AY4" s="5"/>
      <c r="AZ4" s="5"/>
      <c r="BA4" s="5"/>
      <c r="BB4" s="5"/>
      <c r="BC4" s="5"/>
      <c r="BD4" s="5"/>
    </row>
    <row r="5" spans="1:56" ht="16.5" customHeight="1" x14ac:dyDescent="0.3">
      <c r="A5" s="276" t="s">
        <v>59</v>
      </c>
      <c r="B5" s="274" t="s">
        <v>5</v>
      </c>
      <c r="C5" s="274" t="s">
        <v>12</v>
      </c>
      <c r="D5" s="252" t="s">
        <v>14</v>
      </c>
      <c r="E5" s="274" t="s">
        <v>16</v>
      </c>
      <c r="F5" s="252" t="s">
        <v>18</v>
      </c>
      <c r="G5" s="252" t="s">
        <v>60</v>
      </c>
      <c r="H5" s="252" t="s">
        <v>61</v>
      </c>
      <c r="I5" s="274" t="s">
        <v>62</v>
      </c>
      <c r="J5" s="252" t="s">
        <v>63</v>
      </c>
      <c r="K5" s="252" t="s">
        <v>64</v>
      </c>
      <c r="L5" s="252" t="s">
        <v>65</v>
      </c>
      <c r="M5" s="274" t="s">
        <v>62</v>
      </c>
      <c r="N5" s="252" t="s">
        <v>24</v>
      </c>
      <c r="O5" s="283" t="s">
        <v>66</v>
      </c>
      <c r="P5" s="252" t="s">
        <v>26</v>
      </c>
      <c r="Q5" s="252" t="s">
        <v>58</v>
      </c>
      <c r="R5" s="243" t="s">
        <v>299</v>
      </c>
      <c r="S5" s="243" t="s">
        <v>300</v>
      </c>
      <c r="T5" s="243" t="s">
        <v>301</v>
      </c>
      <c r="U5" s="243" t="s">
        <v>302</v>
      </c>
      <c r="V5" s="243" t="s">
        <v>48</v>
      </c>
      <c r="W5" s="244" t="s">
        <v>303</v>
      </c>
      <c r="X5" s="244" t="s">
        <v>304</v>
      </c>
      <c r="Y5" s="244" t="s">
        <v>303</v>
      </c>
      <c r="Z5" s="244" t="s">
        <v>304</v>
      </c>
      <c r="AA5" s="244" t="s">
        <v>303</v>
      </c>
      <c r="AB5" s="244" t="s">
        <v>304</v>
      </c>
      <c r="AC5" s="244" t="s">
        <v>261</v>
      </c>
      <c r="AD5" s="244" t="s">
        <v>305</v>
      </c>
      <c r="AE5" s="5"/>
      <c r="AF5" s="5"/>
      <c r="AG5" s="5"/>
      <c r="AH5" s="5"/>
      <c r="AI5" s="5"/>
      <c r="AJ5" s="5"/>
      <c r="AK5" s="5"/>
      <c r="AL5" s="5"/>
      <c r="AM5" s="5"/>
      <c r="AN5" s="5"/>
      <c r="AO5" s="5"/>
      <c r="AP5" s="5"/>
      <c r="AQ5" s="5"/>
      <c r="AR5" s="5"/>
      <c r="AS5" s="5"/>
      <c r="AT5" s="5"/>
      <c r="AU5" s="5"/>
      <c r="AV5" s="5"/>
      <c r="AW5" s="5"/>
      <c r="AX5" s="5"/>
      <c r="AY5" s="5"/>
      <c r="AZ5" s="5"/>
      <c r="BA5" s="5"/>
      <c r="BB5" s="5"/>
      <c r="BC5" s="5"/>
      <c r="BD5" s="5"/>
    </row>
    <row r="6" spans="1:56" s="3" customFormat="1" ht="94.5" customHeight="1" x14ac:dyDescent="0.25">
      <c r="A6" s="277"/>
      <c r="B6" s="275"/>
      <c r="C6" s="275"/>
      <c r="D6" s="253"/>
      <c r="E6" s="275"/>
      <c r="F6" s="253"/>
      <c r="G6" s="253"/>
      <c r="H6" s="253"/>
      <c r="I6" s="275"/>
      <c r="J6" s="253"/>
      <c r="K6" s="253"/>
      <c r="L6" s="253"/>
      <c r="M6" s="275"/>
      <c r="N6" s="253"/>
      <c r="O6" s="284"/>
      <c r="P6" s="253"/>
      <c r="Q6" s="253"/>
      <c r="R6" s="243"/>
      <c r="S6" s="243"/>
      <c r="T6" s="243"/>
      <c r="U6" s="243"/>
      <c r="V6" s="243"/>
      <c r="W6" s="245"/>
      <c r="X6" s="245"/>
      <c r="Y6" s="245"/>
      <c r="Z6" s="245"/>
      <c r="AA6" s="245"/>
      <c r="AB6" s="245"/>
      <c r="AC6" s="245"/>
      <c r="AD6" s="245"/>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row>
    <row r="7" spans="1:56" s="88" customFormat="1" ht="181.5" customHeight="1" x14ac:dyDescent="0.25">
      <c r="A7" s="156">
        <v>1</v>
      </c>
      <c r="B7" s="91" t="s">
        <v>193</v>
      </c>
      <c r="C7" s="152" t="s">
        <v>173</v>
      </c>
      <c r="D7" s="92" t="s">
        <v>216</v>
      </c>
      <c r="E7" s="148" t="s">
        <v>217</v>
      </c>
      <c r="F7" s="92" t="s">
        <v>272</v>
      </c>
      <c r="G7" s="150">
        <v>24</v>
      </c>
      <c r="H7" s="146" t="str">
        <f>IF(G7&lt;=0,"",IF(G7&lt;=2,"Muy Baja",IF(G7&lt;=24,"Baja",IF(G7&lt;=500,"Media",IF(G7&lt;=5000,"Alta","Muy Alta")))))</f>
        <v>Baja</v>
      </c>
      <c r="I7" s="93">
        <f t="shared" ref="I7:I13" si="0">IF(H7="","",IF(H7="Muy Baja",0.2,IF(H7="Baja",0.4,IF(H7="Media",0.6,IF(H7="Alta",0.8,IF(H7="Muy Alta",1,))))))</f>
        <v>0.4</v>
      </c>
      <c r="J7" s="147" t="s">
        <v>132</v>
      </c>
      <c r="K7" s="93" t="str">
        <f>IF(NOT(ISERROR(MATCH(J7,'[1]Tabla Impacto'!$B$221:$B$223,0))),'[1]Tabla Impacto'!$F$223&amp;"Por favor no seleccionar los criterios de impacto(Afectación Económica o presupuestal y Pérdida Reputacional)",J7)</f>
        <v xml:space="preserve">     Entre 100 y 500 SMLMV </v>
      </c>
      <c r="L7" s="146" t="str">
        <f>IF(OR(K7='[1]Tabla Impacto'!$C$11,K7='[1]Tabla Impacto'!$D$11),"Leve",IF(OR(K7='[1]Tabla Impacto'!$C$12,K7='[1]Tabla Impacto'!$D$12),"Menor",IF(OR(K7='[1]Tabla Impacto'!$C$13,K7='[1]Tabla Impacto'!$D$13),"Moderado",IF(OR(K7='[1]Tabla Impacto'!$C$14,K7='[1]Tabla Impacto'!$D$14),"Mayor",IF(OR(K7='[1]Tabla Impacto'!$C$15,K7='[1]Tabla Impacto'!$D$15),"Catastrófico","")))))</f>
        <v>Mayor</v>
      </c>
      <c r="M7" s="93">
        <f t="shared" ref="M7:M13" si="1">IF(L7="","",IF(L7="Leve",0.2,IF(L7="Menor",0.4,IF(L7="Moderado",0.6,IF(L7="Mayor",0.8,IF(L7="Catastrófico",1,))))))</f>
        <v>0.8</v>
      </c>
      <c r="N7" s="145" t="str">
        <f>IF(OR(AND(H7="Muy Baja",L7="Leve"),AND(H7="Muy Baja",L7="Menor"),AND(H7="Baja",L7="Leve")),"Bajo",IF(OR(AND(H7="Muy baja",L7="Moderado"),AND(H7="Baja",L7="Menor"),AND(H7="Baja",L7="Moderado"),AND(H7="Media",L7="Leve"),AND(H7="Media",L7="Menor"),AND(H7="Media",L7="Moderado"),AND(H7="Alta",L7="Leve"),AND(H7="Alta",L7="Menor")),"Moderado",IF(OR(AND(H7="Muy Baja",L7="Mayor"),AND(H7="Baja",L7="Mayor"),AND(H7="Media",L7="Mayor"),AND(H7="Alta",L7="Moderado"),AND(H7="Alta",L7="Mayor"),AND(H7="Muy Alta",L7="Leve"),AND(H7="Muy Alta",L7="Menor"),AND(H7="Muy Alta",L7="Moderado"),AND(H7="Muy Alta",L7="Mayor")),"Alto",IF(OR(AND(H7="Muy Baja",L7="Catastrófico"),AND(H7="Baja",L7="Catastrófico"),AND(H7="Media",L7="Catastrófico"),AND(H7="Alta",L7="Catastrófico"),AND(H7="Muy Alta",L7="Catastrófico")),"Extremo",""))))</f>
        <v>Alto</v>
      </c>
      <c r="O7" s="94">
        <v>1</v>
      </c>
      <c r="P7" s="95" t="s">
        <v>270</v>
      </c>
      <c r="Q7" s="142" t="s">
        <v>269</v>
      </c>
      <c r="R7" s="162" t="s">
        <v>306</v>
      </c>
      <c r="S7" s="163">
        <v>46055</v>
      </c>
      <c r="T7" s="163">
        <v>46374</v>
      </c>
      <c r="U7" s="164"/>
      <c r="V7" s="165"/>
      <c r="W7" s="165"/>
      <c r="X7" s="165"/>
      <c r="Y7" s="165"/>
      <c r="Z7" s="165"/>
      <c r="AA7" s="165"/>
      <c r="AB7" s="165"/>
      <c r="AC7" s="166"/>
      <c r="AD7" s="166"/>
      <c r="AE7" s="87"/>
      <c r="AF7" s="87"/>
      <c r="AG7" s="87"/>
      <c r="AH7" s="87"/>
      <c r="AI7" s="87"/>
      <c r="AJ7" s="87"/>
      <c r="AK7" s="87"/>
      <c r="AL7" s="87"/>
      <c r="AM7" s="87"/>
      <c r="AN7" s="87"/>
      <c r="AO7" s="87"/>
      <c r="AP7" s="87"/>
      <c r="AQ7" s="87"/>
      <c r="AR7" s="87"/>
      <c r="AS7" s="87"/>
      <c r="AT7" s="87"/>
      <c r="AU7" s="87"/>
      <c r="AV7" s="87"/>
      <c r="AW7" s="87"/>
      <c r="AX7" s="87"/>
      <c r="AY7" s="87"/>
      <c r="AZ7" s="87"/>
      <c r="BA7" s="87"/>
      <c r="BB7" s="87"/>
      <c r="BC7" s="87"/>
      <c r="BD7" s="87"/>
    </row>
    <row r="8" spans="1:56" s="90" customFormat="1" ht="159" customHeight="1" x14ac:dyDescent="0.25">
      <c r="A8" s="159">
        <v>2</v>
      </c>
      <c r="B8" s="161" t="s">
        <v>209</v>
      </c>
      <c r="C8" s="152" t="s">
        <v>177</v>
      </c>
      <c r="D8" s="152" t="s">
        <v>218</v>
      </c>
      <c r="E8" s="157" t="s">
        <v>219</v>
      </c>
      <c r="F8" s="152" t="s">
        <v>185</v>
      </c>
      <c r="G8" s="153">
        <v>24</v>
      </c>
      <c r="H8" s="154" t="str">
        <f>IF(G8&lt;=0,"",IF(G8&lt;=2,"Muy Baja",IF(G8&lt;=24,"Baja",IF(G8&lt;=500,"Media",IF(G8&lt;=5000,"Alta","Muy Alta")))))</f>
        <v>Baja</v>
      </c>
      <c r="I8" s="151">
        <f t="shared" si="0"/>
        <v>0.4</v>
      </c>
      <c r="J8" s="158" t="s">
        <v>132</v>
      </c>
      <c r="K8" s="151" t="str">
        <f>IF(NOT(ISERROR(MATCH(J8,'[1]Tabla Impacto'!$B$221:$B$223,0))),'[1]Tabla Impacto'!$F$223&amp;"Por favor no seleccionar los criterios de impacto(Afectación Económica o presupuestal y Pérdida Reputacional)",J8)</f>
        <v xml:space="preserve">     Entre 100 y 500 SMLMV </v>
      </c>
      <c r="L8" s="154" t="str">
        <f>IF(OR(K8='[1]Tabla Impacto'!$C$11,K8='[1]Tabla Impacto'!$D$11),"Leve",IF(OR(K8='[1]Tabla Impacto'!$C$12,K8='[1]Tabla Impacto'!$D$12),"Menor",IF(OR(K8='[1]Tabla Impacto'!$C$13,K8='[1]Tabla Impacto'!$D$13),"Moderado",IF(OR(K8='[1]Tabla Impacto'!$C$14,K8='[1]Tabla Impacto'!$D$14),"Mayor",IF(OR(K8='[1]Tabla Impacto'!$C$15,K8='[1]Tabla Impacto'!$D$15),"Catastrófico","")))))</f>
        <v>Mayor</v>
      </c>
      <c r="M8" s="151">
        <f t="shared" si="1"/>
        <v>0.8</v>
      </c>
      <c r="N8" s="149" t="str">
        <f t="shared" ref="N8" si="2">IF(OR(AND(H8="Muy Baja",L8="Leve"),AND(H8="Muy Baja",L8="Menor"),AND(H8="Baja",L8="Leve")),"Bajo",IF(OR(AND(H8="Muy baja",L8="Moderado"),AND(H8="Baja",L8="Menor"),AND(H8="Baja",L8="Moderado"),AND(H8="Media",L8="Leve"),AND(H8="Media",L8="Menor"),AND(H8="Media",L8="Moderado"),AND(H8="Alta",L8="Leve"),AND(H8="Alta",L8="Menor")),"Moderado",IF(OR(AND(H8="Muy Baja",L8="Mayor"),AND(H8="Baja",L8="Mayor"),AND(H8="Media",L8="Mayor"),AND(H8="Alta",L8="Moderado"),AND(H8="Alta",L8="Mayor"),AND(H8="Muy Alta",L8="Leve"),AND(H8="Muy Alta",L8="Menor"),AND(H8="Muy Alta",L8="Moderado"),AND(H8="Muy Alta",L8="Mayor")),"Alto",IF(OR(AND(H8="Muy Baja",L8="Catastrófico"),AND(H8="Baja",L8="Catastrófico"),AND(H8="Media",L8="Catastrófico"),AND(H8="Alta",L8="Catastrófico"),AND(H8="Muy Alta",L8="Catastrófico")),"Extremo",""))))</f>
        <v>Alto</v>
      </c>
      <c r="O8" s="91">
        <v>1</v>
      </c>
      <c r="P8" s="95" t="s">
        <v>267</v>
      </c>
      <c r="Q8" s="143" t="s">
        <v>268</v>
      </c>
      <c r="R8" s="92" t="s">
        <v>323</v>
      </c>
      <c r="S8" s="167">
        <v>46055</v>
      </c>
      <c r="T8" s="167">
        <v>46374</v>
      </c>
      <c r="U8" s="164"/>
      <c r="V8" s="165"/>
      <c r="W8" s="165"/>
      <c r="X8" s="165"/>
      <c r="Y8" s="165"/>
      <c r="Z8" s="165"/>
      <c r="AA8" s="165"/>
      <c r="AB8" s="165"/>
      <c r="AC8" s="166"/>
      <c r="AD8" s="166"/>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row>
    <row r="9" spans="1:56" s="90" customFormat="1" ht="194.25" customHeight="1" x14ac:dyDescent="0.25">
      <c r="A9" s="156">
        <v>3</v>
      </c>
      <c r="B9" s="160" t="s">
        <v>210</v>
      </c>
      <c r="C9" s="152" t="s">
        <v>177</v>
      </c>
      <c r="D9" s="92" t="s">
        <v>220</v>
      </c>
      <c r="E9" s="92" t="s">
        <v>221</v>
      </c>
      <c r="F9" s="92" t="s">
        <v>272</v>
      </c>
      <c r="G9" s="150">
        <v>1000</v>
      </c>
      <c r="H9" s="146" t="str">
        <f t="shared" ref="H9" si="3">IF(G9&lt;=0,"",IF(G9&lt;=2,"Muy Baja",IF(G9&lt;=24,"Baja",IF(G9&lt;=500,"Media",IF(G9&lt;=5000,"Alta","Muy Alta")))))</f>
        <v>Alta</v>
      </c>
      <c r="I9" s="93">
        <f t="shared" si="0"/>
        <v>0.8</v>
      </c>
      <c r="J9" s="147" t="s">
        <v>128</v>
      </c>
      <c r="K9" s="93" t="str">
        <f>IF(NOT(ISERROR(MATCH(J9,'[1]Tabla Impacto'!$B$221:$B$223,0))),'[1]Tabla Impacto'!$F$223&amp;"Por favor no seleccionar los criterios de impacto(Afectación Económica o presupuestal y Pérdida Reputacional)",J9)</f>
        <v xml:space="preserve">     Entre 10 y 50 SMLMV </v>
      </c>
      <c r="L9" s="146" t="str">
        <f>IF(OR(K9='[1]Tabla Impacto'!$C$11,K9='[1]Tabla Impacto'!$D$11),"Leve",IF(OR(K9='[1]Tabla Impacto'!$C$12,K9='[1]Tabla Impacto'!$D$12),"Menor",IF(OR(K9='[1]Tabla Impacto'!$C$13,K9='[1]Tabla Impacto'!$D$13),"Moderado",IF(OR(K9='[1]Tabla Impacto'!$C$14,K9='[1]Tabla Impacto'!$D$14),"Mayor",IF(OR(K9='[1]Tabla Impacto'!$C$15,K9='[1]Tabla Impacto'!$D$15),"Catastrófico","")))))</f>
        <v>Menor</v>
      </c>
      <c r="M9" s="93">
        <f t="shared" si="1"/>
        <v>0.4</v>
      </c>
      <c r="N9" s="145" t="str">
        <f t="shared" ref="N9" si="4">IF(OR(AND(H9="Muy Baja",L9="Leve"),AND(H9="Muy Baja",L9="Menor"),AND(H9="Baja",L9="Leve")),"Bajo",IF(OR(AND(H9="Muy baja",L9="Moderado"),AND(H9="Baja",L9="Menor"),AND(H9="Baja",L9="Moderado"),AND(H9="Media",L9="Leve"),AND(H9="Media",L9="Menor"),AND(H9="Media",L9="Moderado"),AND(H9="Alta",L9="Leve"),AND(H9="Alta",L9="Menor")),"Moderado",IF(OR(AND(H9="Muy Baja",L9="Mayor"),AND(H9="Baja",L9="Mayor"),AND(H9="Media",L9="Mayor"),AND(H9="Alta",L9="Moderado"),AND(H9="Alta",L9="Mayor"),AND(H9="Muy Alta",L9="Leve"),AND(H9="Muy Alta",L9="Menor"),AND(H9="Muy Alta",L9="Moderado"),AND(H9="Muy Alta",L9="Mayor")),"Alto",IF(OR(AND(H9="Muy Baja",L9="Catastrófico"),AND(H9="Baja",L9="Catastrófico"),AND(H9="Media",L9="Catastrófico"),AND(H9="Alta",L9="Catastrófico"),AND(H9="Muy Alta",L9="Catastrófico")),"Extremo",""))))</f>
        <v>Moderado</v>
      </c>
      <c r="O9" s="91">
        <v>1</v>
      </c>
      <c r="P9" s="95" t="s">
        <v>222</v>
      </c>
      <c r="Q9" s="142" t="s">
        <v>273</v>
      </c>
      <c r="R9" s="97" t="s">
        <v>324</v>
      </c>
      <c r="S9" s="167">
        <v>46055</v>
      </c>
      <c r="T9" s="167">
        <v>46374</v>
      </c>
      <c r="U9" s="164"/>
      <c r="V9" s="165"/>
      <c r="W9" s="165"/>
      <c r="X9" s="165"/>
      <c r="Y9" s="165"/>
      <c r="Z9" s="165"/>
      <c r="AA9" s="165"/>
      <c r="AB9" s="165"/>
      <c r="AC9" s="166"/>
      <c r="AD9" s="166"/>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row>
    <row r="10" spans="1:56" s="90" customFormat="1" ht="216.75" customHeight="1" x14ac:dyDescent="0.25">
      <c r="A10" s="156">
        <v>4</v>
      </c>
      <c r="B10" s="160" t="s">
        <v>210</v>
      </c>
      <c r="C10" s="152" t="s">
        <v>177</v>
      </c>
      <c r="D10" s="92" t="s">
        <v>223</v>
      </c>
      <c r="E10" s="141" t="s">
        <v>224</v>
      </c>
      <c r="F10" s="92" t="s">
        <v>272</v>
      </c>
      <c r="G10" s="150">
        <v>1000</v>
      </c>
      <c r="H10" s="146" t="str">
        <f t="shared" ref="H10" si="5">IF(G10&lt;=0,"",IF(G10&lt;=2,"Muy Baja",IF(G10&lt;=24,"Baja",IF(G10&lt;=500,"Media",IF(G10&lt;=5000,"Alta","Muy Alta")))))</f>
        <v>Alta</v>
      </c>
      <c r="I10" s="93">
        <f t="shared" si="0"/>
        <v>0.8</v>
      </c>
      <c r="J10" s="147" t="s">
        <v>130</v>
      </c>
      <c r="K10" s="93" t="str">
        <f>IF(NOT(ISERROR(MATCH(J10,'[1]Tabla Impacto'!$B$221:$B$223,0))),'[1]Tabla Impacto'!$F$223&amp;"Por favor no seleccionar los criterios de impacto(Afectación Económica o presupuestal y Pérdida Reputacional)",J10)</f>
        <v xml:space="preserve">     Entre 50 y 100 SMLMV </v>
      </c>
      <c r="L10" s="146" t="str">
        <f>IF(OR(K10='[1]Tabla Impacto'!$C$11,K10='[1]Tabla Impacto'!$D$11),"Leve",IF(OR(K10='[1]Tabla Impacto'!$C$12,K10='[1]Tabla Impacto'!$D$12),"Menor",IF(OR(K10='[1]Tabla Impacto'!$C$13,K10='[1]Tabla Impacto'!$D$13),"Moderado",IF(OR(K10='[1]Tabla Impacto'!$C$14,K10='[1]Tabla Impacto'!$D$14),"Mayor",IF(OR(K10='[1]Tabla Impacto'!$C$15,K10='[1]Tabla Impacto'!$D$15),"Catastrófico","")))))</f>
        <v>Moderado</v>
      </c>
      <c r="M10" s="93">
        <f t="shared" si="1"/>
        <v>0.6</v>
      </c>
      <c r="N10" s="145" t="str">
        <f t="shared" ref="N10" si="6">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Alto</v>
      </c>
      <c r="O10" s="91">
        <v>1</v>
      </c>
      <c r="P10" s="95" t="s">
        <v>274</v>
      </c>
      <c r="Q10" s="142" t="s">
        <v>275</v>
      </c>
      <c r="R10" s="97" t="s">
        <v>324</v>
      </c>
      <c r="S10" s="167">
        <v>46055</v>
      </c>
      <c r="T10" s="167">
        <v>46374</v>
      </c>
      <c r="U10" s="164"/>
      <c r="V10" s="165"/>
      <c r="W10" s="165"/>
      <c r="X10" s="165"/>
      <c r="Y10" s="165"/>
      <c r="Z10" s="165"/>
      <c r="AA10" s="165"/>
      <c r="AB10" s="165"/>
      <c r="AC10" s="166"/>
      <c r="AD10" s="166"/>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row>
    <row r="11" spans="1:56" s="90" customFormat="1" ht="206.25" customHeight="1" x14ac:dyDescent="0.25">
      <c r="A11" s="156">
        <v>5</v>
      </c>
      <c r="B11" s="160" t="s">
        <v>194</v>
      </c>
      <c r="C11" s="152" t="s">
        <v>177</v>
      </c>
      <c r="D11" s="92" t="s">
        <v>225</v>
      </c>
      <c r="E11" s="141" t="s">
        <v>226</v>
      </c>
      <c r="F11" s="92" t="s">
        <v>272</v>
      </c>
      <c r="G11" s="150">
        <v>1000</v>
      </c>
      <c r="H11" s="146" t="str">
        <f t="shared" ref="H11" si="7">IF(G11&lt;=0,"",IF(G11&lt;=2,"Muy Baja",IF(G11&lt;=24,"Baja",IF(G11&lt;=500,"Media",IF(G11&lt;=5000,"Alta","Muy Alta")))))</f>
        <v>Alta</v>
      </c>
      <c r="I11" s="93">
        <f t="shared" si="0"/>
        <v>0.8</v>
      </c>
      <c r="J11" s="147" t="s">
        <v>130</v>
      </c>
      <c r="K11" s="93" t="str">
        <f>IF(NOT(ISERROR(MATCH(J11,'[1]Tabla Impacto'!$B$221:$B$223,0))),'[1]Tabla Impacto'!$F$223&amp;"Por favor no seleccionar los criterios de impacto(Afectación Económica o presupuestal y Pérdida Reputacional)",J11)</f>
        <v xml:space="preserve">     Entre 50 y 100 SMLMV </v>
      </c>
      <c r="L11" s="146" t="str">
        <f>IF(OR(K11='[1]Tabla Impacto'!$C$11,K11='[1]Tabla Impacto'!$D$11),"Leve",IF(OR(K11='[1]Tabla Impacto'!$C$12,K11='[1]Tabla Impacto'!$D$12),"Menor",IF(OR(K11='[1]Tabla Impacto'!$C$13,K11='[1]Tabla Impacto'!$D$13),"Moderado",IF(OR(K11='[1]Tabla Impacto'!$C$14,K11='[1]Tabla Impacto'!$D$14),"Mayor",IF(OR(K11='[1]Tabla Impacto'!$C$15,K11='[1]Tabla Impacto'!$D$15),"Catastrófico","")))))</f>
        <v>Moderado</v>
      </c>
      <c r="M11" s="93">
        <f t="shared" si="1"/>
        <v>0.6</v>
      </c>
      <c r="N11" s="145" t="str">
        <f t="shared" ref="N11" si="8">IF(OR(AND(H11="Muy Baja",L11="Leve"),AND(H11="Muy Baja",L11="Menor"),AND(H11="Baja",L11="Leve")),"Bajo",IF(OR(AND(H11="Muy baja",L11="Moderado"),AND(H11="Baja",L11="Menor"),AND(H11="Baja",L11="Moderado"),AND(H11="Media",L11="Leve"),AND(H11="Media",L11="Menor"),AND(H11="Media",L11="Moderado"),AND(H11="Alta",L11="Leve"),AND(H11="Alta",L11="Menor")),"Moderado",IF(OR(AND(H11="Muy Baja",L11="Mayor"),AND(H11="Baja",L11="Mayor"),AND(H11="Media",L11="Mayor"),AND(H11="Alta",L11="Moderado"),AND(H11="Alta",L11="Mayor"),AND(H11="Muy Alta",L11="Leve"),AND(H11="Muy Alta",L11="Menor"),AND(H11="Muy Alta",L11="Moderado"),AND(H11="Muy Alta",L11="Mayor")),"Alto",IF(OR(AND(H11="Muy Baja",L11="Catastrófico"),AND(H11="Baja",L11="Catastrófico"),AND(H11="Media",L11="Catastrófico"),AND(H11="Alta",L11="Catastrófico"),AND(H11="Muy Alta",L11="Catastrófico")),"Extremo",""))))</f>
        <v>Alto</v>
      </c>
      <c r="O11" s="91">
        <v>1</v>
      </c>
      <c r="P11" s="95" t="s">
        <v>227</v>
      </c>
      <c r="Q11" s="144" t="s">
        <v>276</v>
      </c>
      <c r="R11" s="97" t="s">
        <v>324</v>
      </c>
      <c r="S11" s="167">
        <v>46055</v>
      </c>
      <c r="T11" s="167">
        <v>46374</v>
      </c>
      <c r="U11" s="164"/>
      <c r="V11" s="165"/>
      <c r="W11" s="165"/>
      <c r="X11" s="165"/>
      <c r="Y11" s="165"/>
      <c r="Z11" s="165"/>
      <c r="AA11" s="165"/>
      <c r="AB11" s="165"/>
      <c r="AC11" s="166"/>
      <c r="AD11" s="166"/>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row>
    <row r="12" spans="1:56" s="90" customFormat="1" ht="156" customHeight="1" x14ac:dyDescent="0.25">
      <c r="A12" s="156">
        <v>6</v>
      </c>
      <c r="B12" s="160" t="s">
        <v>211</v>
      </c>
      <c r="C12" s="152" t="s">
        <v>177</v>
      </c>
      <c r="D12" s="92" t="s">
        <v>228</v>
      </c>
      <c r="E12" s="148" t="s">
        <v>229</v>
      </c>
      <c r="F12" s="92" t="s">
        <v>272</v>
      </c>
      <c r="G12" s="97">
        <v>24</v>
      </c>
      <c r="H12" s="146" t="str">
        <f t="shared" ref="H12" si="9">IF(G12&lt;=0,"",IF(G12&lt;=2,"Muy Baja",IF(G12&lt;=24,"Baja",IF(G12&lt;=500,"Media",IF(G12&lt;=5000,"Alta","Muy Alta")))))</f>
        <v>Baja</v>
      </c>
      <c r="I12" s="93">
        <f t="shared" si="0"/>
        <v>0.4</v>
      </c>
      <c r="J12" s="147" t="s">
        <v>130</v>
      </c>
      <c r="K12" s="93" t="str">
        <f>IF(NOT(ISERROR(MATCH(J12,'[1]Tabla Impacto'!$B$221:$B$223,0))),'[1]Tabla Impacto'!$F$223&amp;"Por favor no seleccionar los criterios de impacto(Afectación Económica o presupuestal y Pérdida Reputacional)",J12)</f>
        <v xml:space="preserve">     Entre 50 y 100 SMLMV </v>
      </c>
      <c r="L12" s="146" t="str">
        <f>IF(OR(K12='[1]Tabla Impacto'!$C$11,K12='[1]Tabla Impacto'!$D$11),"Leve",IF(OR(K12='[1]Tabla Impacto'!$C$12,K12='[1]Tabla Impacto'!$D$12),"Menor",IF(OR(K12='[1]Tabla Impacto'!$C$13,K12='[1]Tabla Impacto'!$D$13),"Moderado",IF(OR(K12='[1]Tabla Impacto'!$C$14,K12='[1]Tabla Impacto'!$D$14),"Mayor",IF(OR(K12='[1]Tabla Impacto'!$C$15,K12='[1]Tabla Impacto'!$D$15),"Catastrófico","")))))</f>
        <v>Moderado</v>
      </c>
      <c r="M12" s="93">
        <f t="shared" si="1"/>
        <v>0.6</v>
      </c>
      <c r="N12" s="145" t="str">
        <f t="shared" ref="N12" si="10">IF(OR(AND(H12="Muy Baja",L12="Leve"),AND(H12="Muy Baja",L12="Menor"),AND(H12="Baja",L12="Leve")),"Bajo",IF(OR(AND(H12="Muy baja",L12="Moderado"),AND(H12="Baja",L12="Menor"),AND(H12="Baja",L12="Moderado"),AND(H12="Media",L12="Leve"),AND(H12="Media",L12="Menor"),AND(H12="Media",L12="Moderado"),AND(H12="Alta",L12="Leve"),AND(H12="Alta",L12="Menor")),"Moderado",IF(OR(AND(H12="Muy Baja",L12="Mayor"),AND(H12="Baja",L12="Mayor"),AND(H12="Media",L12="Mayor"),AND(H12="Alta",L12="Moderado"),AND(H12="Alta",L12="Mayor"),AND(H12="Muy Alta",L12="Leve"),AND(H12="Muy Alta",L12="Menor"),AND(H12="Muy Alta",L12="Moderado"),AND(H12="Muy Alta",L12="Mayor")),"Alto",IF(OR(AND(H12="Muy Baja",L12="Catastrófico"),AND(H12="Baja",L12="Catastrófico"),AND(H12="Media",L12="Catastrófico"),AND(H12="Alta",L12="Catastrófico"),AND(H12="Muy Alta",L12="Catastrófico")),"Extremo",""))))</f>
        <v>Moderado</v>
      </c>
      <c r="O12" s="91">
        <v>1</v>
      </c>
      <c r="P12" s="99" t="s">
        <v>230</v>
      </c>
      <c r="Q12" s="143" t="s">
        <v>231</v>
      </c>
      <c r="R12" s="97" t="s">
        <v>325</v>
      </c>
      <c r="S12" s="167">
        <v>46055</v>
      </c>
      <c r="T12" s="167">
        <v>46374</v>
      </c>
      <c r="U12" s="164"/>
      <c r="V12" s="165"/>
      <c r="W12" s="182"/>
      <c r="X12" s="105"/>
      <c r="Y12" s="165"/>
      <c r="Z12" s="105"/>
      <c r="AA12" s="165"/>
      <c r="AB12" s="165"/>
      <c r="AC12" s="166"/>
      <c r="AD12" s="166"/>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row>
    <row r="13" spans="1:56" s="90" customFormat="1" ht="138.75" customHeight="1" x14ac:dyDescent="0.25">
      <c r="A13" s="280">
        <v>7</v>
      </c>
      <c r="B13" s="160" t="s">
        <v>211</v>
      </c>
      <c r="C13" s="179" t="s">
        <v>177</v>
      </c>
      <c r="D13" s="177" t="s">
        <v>277</v>
      </c>
      <c r="E13" s="181" t="s">
        <v>232</v>
      </c>
      <c r="F13" s="270" t="s">
        <v>272</v>
      </c>
      <c r="G13" s="271">
        <v>365</v>
      </c>
      <c r="H13" s="258" t="str">
        <f t="shared" ref="H13" si="11">IF(G13&lt;=0,"",IF(G13&lt;=2,"Muy Baja",IF(G13&lt;=24,"Baja",IF(G13&lt;=500,"Media",IF(G13&lt;=5000,"Alta","Muy Alta")))))</f>
        <v>Media</v>
      </c>
      <c r="I13" s="257">
        <f t="shared" si="0"/>
        <v>0.6</v>
      </c>
      <c r="J13" s="259" t="s">
        <v>133</v>
      </c>
      <c r="K13" s="257" t="str">
        <f>IF(NOT(ISERROR(MATCH(J13,'[1]Tabla Impacto'!$B$221:$B$223,0))),'[1]Tabla Impacto'!$F$223&amp;"Por favor no seleccionar los criterios de impacto(Afectación Económica o presupuestal y Pérdida Reputacional)",J13)</f>
        <v xml:space="preserve">     El riesgo afecta la imagen de de la entidad con efecto publicitario sostenido a nivel de sector administrativo, nivel departamental o municipal</v>
      </c>
      <c r="L13" s="258" t="str">
        <f>IF(OR(K13='[1]Tabla Impacto'!$C$11,K13='[1]Tabla Impacto'!$D$11),"Leve",IF(OR(K13='[1]Tabla Impacto'!$C$12,K13='[1]Tabla Impacto'!$D$12),"Menor",IF(OR(K13='[1]Tabla Impacto'!$C$13,K13='[1]Tabla Impacto'!$D$13),"Moderado",IF(OR(K13='[1]Tabla Impacto'!$C$14,K13='[1]Tabla Impacto'!$D$14),"Mayor",IF(OR(K13='[1]Tabla Impacto'!$C$15,K13='[1]Tabla Impacto'!$D$15),"Catastrófico","")))))</f>
        <v>Mayor</v>
      </c>
      <c r="M13" s="257">
        <f t="shared" si="1"/>
        <v>0.8</v>
      </c>
      <c r="N13" s="269" t="str">
        <f t="shared" ref="N13" si="12">IF(OR(AND(H13="Muy Baja",L13="Leve"),AND(H13="Muy Baja",L13="Menor"),AND(H13="Baja",L13="Leve")),"Bajo",IF(OR(AND(H13="Muy baja",L13="Moderado"),AND(H13="Baja",L13="Menor"),AND(H13="Baja",L13="Moderado"),AND(H13="Media",L13="Leve"),AND(H13="Media",L13="Menor"),AND(H13="Media",L13="Moderado"),AND(H13="Alta",L13="Leve"),AND(H13="Alta",L13="Menor")),"Moderado",IF(OR(AND(H13="Muy Baja",L13="Mayor"),AND(H13="Baja",L13="Mayor"),AND(H13="Media",L13="Mayor"),AND(H13="Alta",L13="Moderado"),AND(H13="Alta",L13="Mayor"),AND(H13="Muy Alta",L13="Leve"),AND(H13="Muy Alta",L13="Menor"),AND(H13="Muy Alta",L13="Moderado"),AND(H13="Muy Alta",L13="Mayor")),"Alto",IF(OR(AND(H13="Muy Baja",L13="Catastrófico"),AND(H13="Baja",L13="Catastrófico"),AND(H13="Media",L13="Catastrófico"),AND(H13="Alta",L13="Catastrófico"),AND(H13="Muy Alta",L13="Catastrófico")),"Extremo",""))))</f>
        <v>Alto</v>
      </c>
      <c r="O13" s="91">
        <v>1</v>
      </c>
      <c r="P13" s="99" t="s">
        <v>233</v>
      </c>
      <c r="Q13" s="144" t="s">
        <v>234</v>
      </c>
      <c r="R13" s="97" t="s">
        <v>325</v>
      </c>
      <c r="S13" s="167">
        <v>46055</v>
      </c>
      <c r="T13" s="167">
        <v>46374</v>
      </c>
      <c r="U13" s="164"/>
      <c r="V13" s="165"/>
      <c r="W13" s="165"/>
      <c r="X13" s="165"/>
      <c r="Y13" s="165"/>
      <c r="Z13" s="165"/>
      <c r="AA13" s="165"/>
      <c r="AB13" s="165"/>
      <c r="AC13" s="166"/>
      <c r="AD13" s="166"/>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row>
    <row r="14" spans="1:56" s="90" customFormat="1" ht="150.75" hidden="1" customHeight="1" x14ac:dyDescent="0.25">
      <c r="A14" s="280"/>
      <c r="B14" s="178"/>
      <c r="C14" s="180"/>
      <c r="D14" s="177"/>
      <c r="E14" s="181"/>
      <c r="F14" s="270"/>
      <c r="G14" s="271"/>
      <c r="H14" s="258"/>
      <c r="I14" s="257"/>
      <c r="J14" s="259"/>
      <c r="K14" s="257">
        <f ca="1">IF(NOT(ISERROR(MATCH(J14,_xlfn.ANCHORARRAY(E17),0))),#REF!&amp;"Por favor no seleccionar los criterios de impacto",J14)</f>
        <v>0</v>
      </c>
      <c r="L14" s="258"/>
      <c r="M14" s="257"/>
      <c r="N14" s="269"/>
      <c r="O14" s="91">
        <v>2</v>
      </c>
      <c r="P14" s="99" t="s">
        <v>278</v>
      </c>
      <c r="Q14" s="143" t="s">
        <v>279</v>
      </c>
      <c r="R14" s="97" t="s">
        <v>325</v>
      </c>
      <c r="S14" s="165">
        <v>46055</v>
      </c>
      <c r="T14" s="165">
        <v>46374</v>
      </c>
      <c r="U14" s="165"/>
      <c r="V14" s="165"/>
      <c r="W14" s="165"/>
      <c r="X14" s="165"/>
      <c r="Y14" s="165"/>
      <c r="Z14" s="165"/>
      <c r="AA14" s="165"/>
      <c r="AB14" s="165"/>
      <c r="AC14" s="166"/>
      <c r="AD14" s="166"/>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row>
    <row r="15" spans="1:56" s="90" customFormat="1" ht="68.25" hidden="1" customHeight="1" x14ac:dyDescent="0.25">
      <c r="A15" s="280"/>
      <c r="B15" s="178"/>
      <c r="C15" s="180"/>
      <c r="D15" s="177"/>
      <c r="E15" s="181"/>
      <c r="F15" s="270"/>
      <c r="G15" s="271"/>
      <c r="H15" s="258"/>
      <c r="I15" s="257"/>
      <c r="J15" s="259"/>
      <c r="K15" s="257">
        <f ca="1">IF(NOT(ISERROR(MATCH(J15,_xlfn.ANCHORARRAY(#REF!),0))),#REF!&amp;"Por favor no seleccionar los criterios de impacto",J15)</f>
        <v>0</v>
      </c>
      <c r="L15" s="258"/>
      <c r="M15" s="257"/>
      <c r="N15" s="269"/>
      <c r="O15" s="91">
        <v>3</v>
      </c>
      <c r="P15" s="96" t="s">
        <v>235</v>
      </c>
      <c r="Q15" s="143" t="s">
        <v>236</v>
      </c>
      <c r="R15" s="97" t="s">
        <v>325</v>
      </c>
      <c r="S15" s="165">
        <v>46055</v>
      </c>
      <c r="T15" s="165">
        <v>46374</v>
      </c>
      <c r="U15" s="165"/>
      <c r="V15" s="165"/>
      <c r="W15" s="165"/>
      <c r="X15" s="165"/>
      <c r="Y15" s="165"/>
      <c r="Z15" s="165"/>
      <c r="AA15" s="165"/>
      <c r="AB15" s="165"/>
      <c r="AC15" s="166"/>
      <c r="AD15" s="166"/>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row>
    <row r="16" spans="1:56" s="90" customFormat="1" ht="96" customHeight="1" x14ac:dyDescent="0.25">
      <c r="A16" s="156">
        <v>8</v>
      </c>
      <c r="B16" s="160" t="s">
        <v>211</v>
      </c>
      <c r="C16" s="152" t="s">
        <v>177</v>
      </c>
      <c r="D16" s="92" t="s">
        <v>237</v>
      </c>
      <c r="E16" s="148" t="s">
        <v>238</v>
      </c>
      <c r="F16" s="92" t="s">
        <v>272</v>
      </c>
      <c r="G16" s="97">
        <v>365</v>
      </c>
      <c r="H16" s="146" t="str">
        <f t="shared" ref="H16" si="13">IF(G16&lt;=0,"",IF(G16&lt;=2,"Muy Baja",IF(G16&lt;=24,"Baja",IF(G16&lt;=500,"Media",IF(G16&lt;=5000,"Alta","Muy Alta")))))</f>
        <v>Media</v>
      </c>
      <c r="I16" s="93">
        <f>IF(H16="","",IF(H16="Muy Baja",0.2,IF(H16="Baja",0.4,IF(H16="Media",0.6,IF(H16="Alta",0.8,IF(H16="Muy Alta",1,))))))</f>
        <v>0.6</v>
      </c>
      <c r="J16" s="147" t="s">
        <v>133</v>
      </c>
      <c r="K16" s="93" t="str">
        <f>IF(NOT(ISERROR(MATCH(J16,'[1]Tabla Impacto'!$B$221:$B$223,0))),'[1]Tabla Impacto'!$F$223&amp;"Por favor no seleccionar los criterios de impacto(Afectación Económica o presupuestal y Pérdida Reputacional)",J16)</f>
        <v xml:space="preserve">     El riesgo afecta la imagen de de la entidad con efecto publicitario sostenido a nivel de sector administrativo, nivel departamental o municipal</v>
      </c>
      <c r="L16" s="146" t="str">
        <f>IF(OR(K16='[1]Tabla Impacto'!$C$11,K16='[1]Tabla Impacto'!$D$11),"Leve",IF(OR(K16='[1]Tabla Impacto'!$C$12,K16='[1]Tabla Impacto'!$D$12),"Menor",IF(OR(K16='[1]Tabla Impacto'!$C$13,K16='[1]Tabla Impacto'!$D$13),"Moderado",IF(OR(K16='[1]Tabla Impacto'!$C$14,K16='[1]Tabla Impacto'!$D$14),"Mayor",IF(OR(K16='[1]Tabla Impacto'!$C$15,K16='[1]Tabla Impacto'!$D$15),"Catastrófico","")))))</f>
        <v>Mayor</v>
      </c>
      <c r="M16" s="93">
        <f>IF(L16="","",IF(L16="Leve",0.2,IF(L16="Menor",0.4,IF(L16="Moderado",0.6,IF(L16="Mayor",0.8,IF(L16="Catastrófico",1,))))))</f>
        <v>0.8</v>
      </c>
      <c r="N16" s="145" t="str">
        <f t="shared" ref="N16" si="14">IF(OR(AND(H16="Muy Baja",L16="Leve"),AND(H16="Muy Baja",L16="Menor"),AND(H16="Baja",L16="Leve")),"Bajo",IF(OR(AND(H16="Muy baja",L16="Moderado"),AND(H16="Baja",L16="Menor"),AND(H16="Baja",L16="Moderado"),AND(H16="Media",L16="Leve"),AND(H16="Media",L16="Menor"),AND(H16="Media",L16="Moderado"),AND(H16="Alta",L16="Leve"),AND(H16="Alta",L16="Menor")),"Moderado",IF(OR(AND(H16="Muy Baja",L16="Mayor"),AND(H16="Baja",L16="Mayor"),AND(H16="Media",L16="Mayor"),AND(H16="Alta",L16="Moderado"),AND(H16="Alta",L16="Mayor"),AND(H16="Muy Alta",L16="Leve"),AND(H16="Muy Alta",L16="Menor"),AND(H16="Muy Alta",L16="Moderado"),AND(H16="Muy Alta",L16="Mayor")),"Alto",IF(OR(AND(H16="Muy Baja",L16="Catastrófico"),AND(H16="Baja",L16="Catastrófico"),AND(H16="Media",L16="Catastrófico"),AND(H16="Alta",L16="Catastrófico"),AND(H16="Muy Alta",L16="Catastrófico")),"Extremo",""))))</f>
        <v>Alto</v>
      </c>
      <c r="O16" s="91">
        <v>1</v>
      </c>
      <c r="P16" s="99" t="s">
        <v>280</v>
      </c>
      <c r="Q16" s="100" t="s">
        <v>281</v>
      </c>
      <c r="R16" s="97" t="s">
        <v>325</v>
      </c>
      <c r="S16" s="165">
        <v>46055</v>
      </c>
      <c r="T16" s="165">
        <v>46374</v>
      </c>
      <c r="U16" s="165"/>
      <c r="V16" s="165"/>
      <c r="W16" s="165"/>
      <c r="X16" s="165"/>
      <c r="Y16" s="165"/>
      <c r="Z16" s="165"/>
      <c r="AA16" s="165"/>
      <c r="AB16" s="165"/>
      <c r="AC16" s="166"/>
      <c r="AD16" s="166"/>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row>
    <row r="17" spans="1:56" s="90" customFormat="1" ht="89.25" x14ac:dyDescent="0.25">
      <c r="A17" s="156">
        <v>9</v>
      </c>
      <c r="B17" s="160" t="s">
        <v>195</v>
      </c>
      <c r="C17" s="152" t="s">
        <v>177</v>
      </c>
      <c r="D17" s="92" t="s">
        <v>239</v>
      </c>
      <c r="E17" s="148" t="s">
        <v>240</v>
      </c>
      <c r="F17" s="92" t="s">
        <v>272</v>
      </c>
      <c r="G17" s="97">
        <v>501</v>
      </c>
      <c r="H17" s="146" t="str">
        <f t="shared" ref="H17" si="15">IF(G17&lt;=0,"",IF(G17&lt;=2,"Muy Baja",IF(G17&lt;=24,"Baja",IF(G17&lt;=500,"Media",IF(G17&lt;=5000,"Alta","Muy Alta")))))</f>
        <v>Alta</v>
      </c>
      <c r="I17" s="93">
        <f>IF(H17="","",IF(H17="Muy Baja",0.2,IF(H17="Baja",0.4,IF(H17="Media",0.6,IF(H17="Alta",0.8,IF(H17="Muy Alta",1,))))))</f>
        <v>0.8</v>
      </c>
      <c r="J17" s="147" t="s">
        <v>132</v>
      </c>
      <c r="K17" s="93" t="str">
        <f>IF(NOT(ISERROR(MATCH(J17,'[1]Tabla Impacto'!$B$221:$B$223,0))),'[1]Tabla Impacto'!$F$223&amp;"Por favor no seleccionar los criterios de impacto(Afectación Económica o presupuestal y Pérdida Reputacional)",J17)</f>
        <v xml:space="preserve">     Entre 100 y 500 SMLMV </v>
      </c>
      <c r="L17" s="146" t="str">
        <f>IF(OR(K17='[1]Tabla Impacto'!$C$11,K17='[1]Tabla Impacto'!$D$11),"Leve",IF(OR(K17='[1]Tabla Impacto'!$C$12,K17='[1]Tabla Impacto'!$D$12),"Menor",IF(OR(K17='[1]Tabla Impacto'!$C$13,K17='[1]Tabla Impacto'!$D$13),"Moderado",IF(OR(K17='[1]Tabla Impacto'!$C$14,K17='[1]Tabla Impacto'!$D$14),"Mayor",IF(OR(K17='[1]Tabla Impacto'!$C$15,K17='[1]Tabla Impacto'!$D$15),"Catastrófico","")))))</f>
        <v>Mayor</v>
      </c>
      <c r="M17" s="93">
        <f>IF(L17="","",IF(L17="Leve",0.2,IF(L17="Menor",0.4,IF(L17="Moderado",0.6,IF(L17="Mayor",0.8,IF(L17="Catastrófico",1,))))))</f>
        <v>0.8</v>
      </c>
      <c r="N17" s="145" t="str">
        <f t="shared" ref="N17" si="16">IF(OR(AND(H17="Muy Baja",L17="Leve"),AND(H17="Muy Baja",L17="Menor"),AND(H17="Baja",L17="Leve")),"Bajo",IF(OR(AND(H17="Muy baja",L17="Moderado"),AND(H17="Baja",L17="Menor"),AND(H17="Baja",L17="Moderado"),AND(H17="Media",L17="Leve"),AND(H17="Media",L17="Menor"),AND(H17="Media",L17="Moderado"),AND(H17="Alta",L17="Leve"),AND(H17="Alta",L17="Menor")),"Moderado",IF(OR(AND(H17="Muy Baja",L17="Mayor"),AND(H17="Baja",L17="Mayor"),AND(H17="Media",L17="Mayor"),AND(H17="Alta",L17="Moderado"),AND(H17="Alta",L17="Mayor"),AND(H17="Muy Alta",L17="Leve"),AND(H17="Muy Alta",L17="Menor"),AND(H17="Muy Alta",L17="Moderado"),AND(H17="Muy Alta",L17="Mayor")),"Alto",IF(OR(AND(H17="Muy Baja",L17="Catastrófico"),AND(H17="Baja",L17="Catastrófico"),AND(H17="Media",L17="Catastrófico"),AND(H17="Alta",L17="Catastrófico"),AND(H17="Muy Alta",L17="Catastrófico")),"Extremo",""))))</f>
        <v>Alto</v>
      </c>
      <c r="O17" s="91">
        <v>1</v>
      </c>
      <c r="P17" s="99" t="s">
        <v>282</v>
      </c>
      <c r="Q17" s="100" t="s">
        <v>241</v>
      </c>
      <c r="R17" s="166" t="s">
        <v>330</v>
      </c>
      <c r="S17" s="165">
        <v>46055</v>
      </c>
      <c r="T17" s="165">
        <v>46374</v>
      </c>
      <c r="U17" s="165"/>
      <c r="V17" s="165"/>
      <c r="W17" s="165"/>
      <c r="X17" s="165"/>
      <c r="Y17" s="165"/>
      <c r="Z17" s="165"/>
      <c r="AA17" s="165"/>
      <c r="AB17" s="165"/>
      <c r="AC17" s="166"/>
      <c r="AD17" s="166"/>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row>
    <row r="18" spans="1:56" s="90" customFormat="1" ht="71.25" customHeight="1" x14ac:dyDescent="0.25">
      <c r="A18" s="280">
        <v>10</v>
      </c>
      <c r="B18" s="279" t="s">
        <v>212</v>
      </c>
      <c r="C18" s="281" t="s">
        <v>177</v>
      </c>
      <c r="D18" s="270" t="s">
        <v>242</v>
      </c>
      <c r="E18" s="272" t="s">
        <v>243</v>
      </c>
      <c r="F18" s="270" t="s">
        <v>186</v>
      </c>
      <c r="G18" s="271">
        <v>501</v>
      </c>
      <c r="H18" s="258" t="str">
        <f t="shared" ref="H18" si="17">IF(G18&lt;=0,"",IF(G18&lt;=2,"Muy Baja",IF(G18&lt;=24,"Baja",IF(G18&lt;=500,"Media",IF(G18&lt;=5000,"Alta","Muy Alta")))))</f>
        <v>Alta</v>
      </c>
      <c r="I18" s="257">
        <f>IF(H18="","",IF(H18="Muy Baja",0.2,IF(H18="Baja",0.4,IF(H18="Media",0.6,IF(H18="Alta",0.8,IF(H18="Muy Alta",1,))))))</f>
        <v>0.8</v>
      </c>
      <c r="J18" s="259" t="s">
        <v>132</v>
      </c>
      <c r="K18" s="257" t="str">
        <f>IF(NOT(ISERROR(MATCH(J18,'[1]Tabla Impacto'!$B$221:$B$223,0))),'[1]Tabla Impacto'!$F$223&amp;"Por favor no seleccionar los criterios de impacto(Afectación Económica o presupuestal y Pérdida Reputacional)",J18)</f>
        <v xml:space="preserve">     Entre 100 y 500 SMLMV </v>
      </c>
      <c r="L18" s="258" t="str">
        <f>IF(OR(K18='[1]Tabla Impacto'!$C$11,K18='[1]Tabla Impacto'!$D$11),"Leve",IF(OR(K18='[1]Tabla Impacto'!$C$12,K18='[1]Tabla Impacto'!$D$12),"Menor",IF(OR(K18='[1]Tabla Impacto'!$C$13,K18='[1]Tabla Impacto'!$D$13),"Moderado",IF(OR(K18='[1]Tabla Impacto'!$C$14,K18='[1]Tabla Impacto'!$D$14),"Mayor",IF(OR(K18='[1]Tabla Impacto'!$C$15,K18='[1]Tabla Impacto'!$D$15),"Catastrófico","")))))</f>
        <v>Mayor</v>
      </c>
      <c r="M18" s="257">
        <f>IF(L18="","",IF(L18="Leve",0.2,IF(L18="Menor",0.4,IF(L18="Moderado",0.6,IF(L18="Mayor",0.8,IF(L18="Catastrófico",1,))))))</f>
        <v>0.8</v>
      </c>
      <c r="N18" s="269" t="str">
        <f t="shared" ref="N18" si="18">IF(OR(AND(H18="Muy Baja",L18="Leve"),AND(H18="Muy Baja",L18="Menor"),AND(H18="Baja",L18="Leve")),"Bajo",IF(OR(AND(H18="Muy baja",L18="Moderado"),AND(H18="Baja",L18="Menor"),AND(H18="Baja",L18="Moderado"),AND(H18="Media",L18="Leve"),AND(H18="Media",L18="Menor"),AND(H18="Media",L18="Moderado"),AND(H18="Alta",L18="Leve"),AND(H18="Alta",L18="Menor")),"Moderado",IF(OR(AND(H18="Muy Baja",L18="Mayor"),AND(H18="Baja",L18="Mayor"),AND(H18="Media",L18="Mayor"),AND(H18="Alta",L18="Moderado"),AND(H18="Alta",L18="Mayor"),AND(H18="Muy Alta",L18="Leve"),AND(H18="Muy Alta",L18="Menor"),AND(H18="Muy Alta",L18="Moderado"),AND(H18="Muy Alta",L18="Mayor")),"Alto",IF(OR(AND(H18="Muy Baja",L18="Catastrófico"),AND(H18="Baja",L18="Catastrófico"),AND(H18="Media",L18="Catastrófico"),AND(H18="Alta",L18="Catastrófico"),AND(H18="Muy Alta",L18="Catastrófico")),"Extremo",""))))</f>
        <v>Alto</v>
      </c>
      <c r="O18" s="91">
        <v>1</v>
      </c>
      <c r="P18" s="99" t="s">
        <v>244</v>
      </c>
      <c r="Q18" s="102" t="s">
        <v>245</v>
      </c>
      <c r="R18" s="168" t="s">
        <v>326</v>
      </c>
      <c r="S18" s="165">
        <v>46055</v>
      </c>
      <c r="T18" s="165">
        <v>46374</v>
      </c>
      <c r="U18" s="165"/>
      <c r="V18" s="165"/>
      <c r="W18" s="165"/>
      <c r="X18" s="165"/>
      <c r="Y18" s="165"/>
      <c r="Z18" s="165"/>
      <c r="AA18" s="165"/>
      <c r="AB18" s="165"/>
      <c r="AC18" s="166"/>
      <c r="AD18" s="166"/>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row>
    <row r="19" spans="1:56" s="90" customFormat="1" ht="89.25" customHeight="1" x14ac:dyDescent="0.25">
      <c r="A19" s="280"/>
      <c r="B19" s="279"/>
      <c r="C19" s="282"/>
      <c r="D19" s="270"/>
      <c r="E19" s="272"/>
      <c r="F19" s="270"/>
      <c r="G19" s="271"/>
      <c r="H19" s="258"/>
      <c r="I19" s="257"/>
      <c r="J19" s="259"/>
      <c r="K19" s="257">
        <f ca="1">IF(NOT(ISERROR(MATCH(J19,_xlfn.ANCHORARRAY(E22),0))),#REF!&amp;"Por favor no seleccionar los criterios de impacto",J19)</f>
        <v>0</v>
      </c>
      <c r="L19" s="258"/>
      <c r="M19" s="257"/>
      <c r="N19" s="269"/>
      <c r="O19" s="91">
        <v>2</v>
      </c>
      <c r="P19" s="99" t="s">
        <v>329</v>
      </c>
      <c r="Q19" s="102" t="s">
        <v>328</v>
      </c>
      <c r="R19" s="168" t="s">
        <v>326</v>
      </c>
      <c r="S19" s="165">
        <v>46055</v>
      </c>
      <c r="T19" s="165">
        <v>46374</v>
      </c>
      <c r="U19" s="165"/>
      <c r="V19" s="165"/>
      <c r="W19" s="165"/>
      <c r="X19" s="165"/>
      <c r="Y19" s="165"/>
      <c r="Z19" s="165"/>
      <c r="AA19" s="165"/>
      <c r="AB19" s="165"/>
      <c r="AC19" s="166"/>
      <c r="AD19" s="166"/>
    </row>
    <row r="20" spans="1:56" s="90" customFormat="1" ht="69.75" hidden="1" customHeight="1" x14ac:dyDescent="0.25">
      <c r="A20" s="280"/>
      <c r="B20" s="279"/>
      <c r="C20" s="282"/>
      <c r="D20" s="270"/>
      <c r="E20" s="272"/>
      <c r="F20" s="270"/>
      <c r="G20" s="271"/>
      <c r="H20" s="258"/>
      <c r="I20" s="257"/>
      <c r="J20" s="259"/>
      <c r="K20" s="257">
        <f ca="1">IF(NOT(ISERROR(MATCH(J20,_xlfn.ANCHORARRAY(#REF!),0))),#REF!&amp;"Por favor no seleccionar los criterios de impacto",J20)</f>
        <v>0</v>
      </c>
      <c r="L20" s="258"/>
      <c r="M20" s="257"/>
      <c r="N20" s="269"/>
      <c r="O20" s="91">
        <v>3</v>
      </c>
      <c r="P20" s="99"/>
      <c r="Q20" s="102"/>
      <c r="R20" s="166" t="s">
        <v>327</v>
      </c>
      <c r="S20" s="165">
        <v>46055</v>
      </c>
      <c r="T20" s="165">
        <v>46374</v>
      </c>
      <c r="U20" s="165"/>
      <c r="V20" s="165"/>
      <c r="W20" s="165"/>
      <c r="X20" s="165"/>
      <c r="Y20" s="165"/>
      <c r="Z20" s="165"/>
      <c r="AA20" s="165"/>
      <c r="AB20" s="165"/>
      <c r="AC20" s="166"/>
      <c r="AD20" s="166"/>
    </row>
    <row r="21" spans="1:56" s="90" customFormat="1" ht="76.5" x14ac:dyDescent="0.25">
      <c r="A21" s="156">
        <v>11</v>
      </c>
      <c r="B21" s="160" t="s">
        <v>212</v>
      </c>
      <c r="C21" s="152" t="s">
        <v>177</v>
      </c>
      <c r="D21" s="92" t="s">
        <v>246</v>
      </c>
      <c r="E21" s="148" t="s">
        <v>247</v>
      </c>
      <c r="F21" s="92" t="s">
        <v>186</v>
      </c>
      <c r="G21" s="97">
        <v>40</v>
      </c>
      <c r="H21" s="146" t="str">
        <f t="shared" ref="H21" si="19">IF(G21&lt;=0,"",IF(G21&lt;=2,"Muy Baja",IF(G21&lt;=24,"Baja",IF(G21&lt;=500,"Media",IF(G21&lt;=5000,"Alta","Muy Alta")))))</f>
        <v>Media</v>
      </c>
      <c r="I21" s="93">
        <f>IF(H21="","",IF(H21="Muy Baja",0.2,IF(H21="Baja",0.4,IF(H21="Media",0.6,IF(H21="Alta",0.8,IF(H21="Muy Alta",1,))))))</f>
        <v>0.6</v>
      </c>
      <c r="J21" s="147" t="s">
        <v>131</v>
      </c>
      <c r="K21" s="93" t="str">
        <f>IF(NOT(ISERROR(MATCH(J21,'[1]Tabla Impacto'!$B$221:$B$223,0))),'[1]Tabla Impacto'!$F$223&amp;"Por favor no seleccionar los criterios de impacto(Afectación Económica o presupuestal y Pérdida Reputacional)",J21)</f>
        <v xml:space="preserve">     El riesgo afecta la imagen de la entidad con algunos usuarios de relevancia frente al logro de los objetivos</v>
      </c>
      <c r="L21" s="146" t="str">
        <f>IF(OR(K21='[1]Tabla Impacto'!$C$11,K21='[1]Tabla Impacto'!$D$11),"Leve",IF(OR(K21='[1]Tabla Impacto'!$C$12,K21='[1]Tabla Impacto'!$D$12),"Menor",IF(OR(K21='[1]Tabla Impacto'!$C$13,K21='[1]Tabla Impacto'!$D$13),"Moderado",IF(OR(K21='[1]Tabla Impacto'!$C$14,K21='[1]Tabla Impacto'!$D$14),"Mayor",IF(OR(K21='[1]Tabla Impacto'!$C$15,K21='[1]Tabla Impacto'!$D$15),"Catastrófico","")))))</f>
        <v>Moderado</v>
      </c>
      <c r="M21" s="93">
        <f>IF(L21="","",IF(L21="Leve",0.2,IF(L21="Menor",0.4,IF(L21="Moderado",0.6,IF(L21="Mayor",0.8,IF(L21="Catastrófico",1,))))))</f>
        <v>0.6</v>
      </c>
      <c r="N21" s="145" t="str">
        <f t="shared" ref="N21" si="20">IF(OR(AND(H21="Muy Baja",L21="Leve"),AND(H21="Muy Baja",L21="Menor"),AND(H21="Baja",L21="Leve")),"Bajo",IF(OR(AND(H21="Muy baja",L21="Moderado"),AND(H21="Baja",L21="Menor"),AND(H21="Baja",L21="Moderado"),AND(H21="Media",L21="Leve"),AND(H21="Media",L21="Menor"),AND(H21="Media",L21="Moderado"),AND(H21="Alta",L21="Leve"),AND(H21="Alta",L21="Menor")),"Moderado",IF(OR(AND(H21="Muy Baja",L21="Mayor"),AND(H21="Baja",L21="Mayor"),AND(H21="Media",L21="Mayor"),AND(H21="Alta",L21="Moderado"),AND(H21="Alta",L21="Mayor"),AND(H21="Muy Alta",L21="Leve"),AND(H21="Muy Alta",L21="Menor"),AND(H21="Muy Alta",L21="Moderado"),AND(H21="Muy Alta",L21="Mayor")),"Alto",IF(OR(AND(H21="Muy Baja",L21="Catastrófico"),AND(H21="Baja",L21="Catastrófico"),AND(H21="Media",L21="Catastrófico"),AND(H21="Alta",L21="Catastrófico"),AND(H21="Muy Alta",L21="Catastrófico")),"Extremo",""))))</f>
        <v>Moderado</v>
      </c>
      <c r="O21" s="91">
        <v>1</v>
      </c>
      <c r="P21" s="99" t="s">
        <v>248</v>
      </c>
      <c r="Q21" s="100" t="s">
        <v>249</v>
      </c>
      <c r="R21" s="166" t="s">
        <v>327</v>
      </c>
      <c r="S21" s="165">
        <v>46055</v>
      </c>
      <c r="T21" s="165">
        <v>46374</v>
      </c>
      <c r="U21" s="165"/>
      <c r="V21" s="165"/>
      <c r="W21" s="165"/>
      <c r="X21" s="165"/>
      <c r="Y21" s="165"/>
      <c r="Z21" s="165"/>
      <c r="AA21" s="165"/>
      <c r="AB21" s="165"/>
      <c r="AC21" s="166"/>
      <c r="AD21" s="166"/>
    </row>
    <row r="22" spans="1:56" s="90" customFormat="1" ht="63.75" customHeight="1" x14ac:dyDescent="0.25">
      <c r="A22" s="156">
        <v>12</v>
      </c>
      <c r="B22" s="160" t="s">
        <v>213</v>
      </c>
      <c r="C22" s="152" t="s">
        <v>177</v>
      </c>
      <c r="D22" s="92" t="s">
        <v>250</v>
      </c>
      <c r="E22" s="148" t="s">
        <v>251</v>
      </c>
      <c r="F22" s="92" t="s">
        <v>272</v>
      </c>
      <c r="G22" s="97">
        <v>360</v>
      </c>
      <c r="H22" s="146" t="str">
        <f t="shared" ref="H22" si="21">IF(G22&lt;=0,"",IF(G22&lt;=2,"Muy Baja",IF(G22&lt;=24,"Baja",IF(G22&lt;=500,"Media",IF(G22&lt;=5000,"Alta","Muy Alta")))))</f>
        <v>Media</v>
      </c>
      <c r="I22" s="93">
        <f t="shared" ref="I22" si="22">IF(H22="","",IF(H22="Muy Baja",0.2,IF(H22="Baja",0.4,IF(H22="Media",0.6,IF(H22="Alta",0.8,IF(H22="Muy Alta",1,))))))</f>
        <v>0.6</v>
      </c>
      <c r="J22" s="147" t="s">
        <v>132</v>
      </c>
      <c r="K22" s="93" t="str">
        <f>IF(NOT(ISERROR(MATCH(J22,'[1]Tabla Impacto'!$B$221:$B$223,0))),'[1]Tabla Impacto'!$F$223&amp;"Por favor no seleccionar los criterios de impacto(Afectación Económica o presupuestal y Pérdida Reputacional)",J22)</f>
        <v xml:space="preserve">     Entre 100 y 500 SMLMV </v>
      </c>
      <c r="L22" s="146" t="str">
        <f>IF(OR(K22='[1]Tabla Impacto'!$C$11,K22='[1]Tabla Impacto'!$D$11),"Leve",IF(OR(K22='[1]Tabla Impacto'!$C$12,K22='[1]Tabla Impacto'!$D$12),"Menor",IF(OR(K22='[1]Tabla Impacto'!$C$13,K22='[1]Tabla Impacto'!$D$13),"Moderado",IF(OR(K22='[1]Tabla Impacto'!$C$14,K22='[1]Tabla Impacto'!$D$14),"Mayor",IF(OR(K22='[1]Tabla Impacto'!$C$15,K22='[1]Tabla Impacto'!$D$15),"Catastrófico","")))))</f>
        <v>Mayor</v>
      </c>
      <c r="M22" s="93">
        <f>IF(L22="","",IF(L22="Leve",0.2,IF(L22="Menor",0.4,IF(L22="Moderado",0.6,IF(L22="Mayor",0.8,IF(L22="Catastrófico",1,))))))</f>
        <v>0.8</v>
      </c>
      <c r="N22" s="145" t="str">
        <f t="shared" ref="N22" si="23">IF(OR(AND(H22="Muy Baja",L22="Leve"),AND(H22="Muy Baja",L22="Menor"),AND(H22="Baja",L22="Leve")),"Bajo",IF(OR(AND(H22="Muy baja",L22="Moderado"),AND(H22="Baja",L22="Menor"),AND(H22="Baja",L22="Moderado"),AND(H22="Media",L22="Leve"),AND(H22="Media",L22="Menor"),AND(H22="Media",L22="Moderado"),AND(H22="Alta",L22="Leve"),AND(H22="Alta",L22="Menor")),"Moderado",IF(OR(AND(H22="Muy Baja",L22="Mayor"),AND(H22="Baja",L22="Mayor"),AND(H22="Media",L22="Mayor"),AND(H22="Alta",L22="Moderado"),AND(H22="Alta",L22="Mayor"),AND(H22="Muy Alta",L22="Leve"),AND(H22="Muy Alta",L22="Menor"),AND(H22="Muy Alta",L22="Moderado"),AND(H22="Muy Alta",L22="Mayor")),"Alto",IF(OR(AND(H22="Muy Baja",L22="Catastrófico"),AND(H22="Baja",L22="Catastrófico"),AND(H22="Media",L22="Catastrófico"),AND(H22="Alta",L22="Catastrófico"),AND(H22="Muy Alta",L22="Catastrófico")),"Extremo",""))))</f>
        <v>Alto</v>
      </c>
      <c r="O22" s="91">
        <v>1</v>
      </c>
      <c r="P22" s="101" t="s">
        <v>283</v>
      </c>
      <c r="Q22" s="100" t="s">
        <v>284</v>
      </c>
      <c r="R22" s="168" t="s">
        <v>331</v>
      </c>
      <c r="S22" s="165">
        <v>46055</v>
      </c>
      <c r="T22" s="165">
        <v>46374</v>
      </c>
      <c r="U22" s="165"/>
      <c r="V22" s="165"/>
      <c r="W22" s="165"/>
      <c r="X22" s="165"/>
      <c r="Y22" s="165"/>
      <c r="Z22" s="165"/>
      <c r="AA22" s="165"/>
      <c r="AB22" s="165"/>
      <c r="AC22" s="166"/>
      <c r="AD22" s="166"/>
    </row>
    <row r="23" spans="1:56" s="90" customFormat="1" ht="64.5" customHeight="1" x14ac:dyDescent="0.25">
      <c r="A23" s="280">
        <v>13</v>
      </c>
      <c r="B23" s="279" t="s">
        <v>285</v>
      </c>
      <c r="C23" s="281" t="s">
        <v>177</v>
      </c>
      <c r="D23" s="270" t="s">
        <v>252</v>
      </c>
      <c r="E23" s="272" t="s">
        <v>253</v>
      </c>
      <c r="F23" s="270" t="s">
        <v>286</v>
      </c>
      <c r="G23" s="271">
        <v>501</v>
      </c>
      <c r="H23" s="258" t="str">
        <f t="shared" ref="H23" si="24">IF(G23&lt;=0,"",IF(G23&lt;=2,"Muy Baja",IF(G23&lt;=24,"Baja",IF(G23&lt;=500,"Media",IF(G23&lt;=5000,"Alta","Muy Alta")))))</f>
        <v>Alta</v>
      </c>
      <c r="I23" s="257">
        <f t="shared" ref="I23" si="25">IF(H23="","",IF(H23="Muy Baja",0.2,IF(H23="Baja",0.4,IF(H23="Media",0.6,IF(H23="Alta",0.8,IF(H23="Muy Alta",1,))))))</f>
        <v>0.8</v>
      </c>
      <c r="J23" s="259" t="s">
        <v>135</v>
      </c>
      <c r="K23" s="257" t="str">
        <f>IF(NOT(ISERROR(MATCH(J23,'[1]Tabla Impacto'!$B$221:$B$223,0))),'[1]Tabla Impacto'!$F$223&amp;"Por favor no seleccionar los criterios de impacto(Afectación Económica o presupuestal y Pérdida Reputacional)",J23)</f>
        <v xml:space="preserve">     El riesgo afecta la imagen de la entidad a nivel nacional, con efecto publicitarios sostenible a nivel país</v>
      </c>
      <c r="L23" s="258" t="str">
        <f>IF(OR(K23='[1]Tabla Impacto'!$C$11,K23='[1]Tabla Impacto'!$D$11),"Leve",IF(OR(K23='[1]Tabla Impacto'!$C$12,K23='[1]Tabla Impacto'!$D$12),"Menor",IF(OR(K23='[1]Tabla Impacto'!$C$13,K23='[1]Tabla Impacto'!$D$13),"Moderado",IF(OR(K23='[1]Tabla Impacto'!$C$14,K23='[1]Tabla Impacto'!$D$14),"Mayor",IF(OR(K23='[1]Tabla Impacto'!$C$15,K23='[1]Tabla Impacto'!$D$15),"Catastrófico","")))))</f>
        <v>Catastrófico</v>
      </c>
      <c r="M23" s="257">
        <f>IF(L23="","",IF(L23="Leve",0.2,IF(L23="Menor",0.4,IF(L23="Moderado",0.6,IF(L23="Mayor",0.8,IF(L23="Catastrófico",1,))))))</f>
        <v>1</v>
      </c>
      <c r="N23" s="269" t="str">
        <f t="shared" ref="N23" si="26">IF(OR(AND(H23="Muy Baja",L23="Leve"),AND(H23="Muy Baja",L23="Menor"),AND(H23="Baja",L23="Leve")),"Bajo",IF(OR(AND(H23="Muy baja",L23="Moderado"),AND(H23="Baja",L23="Menor"),AND(H23="Baja",L23="Moderado"),AND(H23="Media",L23="Leve"),AND(H23="Media",L23="Menor"),AND(H23="Media",L23="Moderado"),AND(H23="Alta",L23="Leve"),AND(H23="Alta",L23="Menor")),"Moderado",IF(OR(AND(H23="Muy Baja",L23="Mayor"),AND(H23="Baja",L23="Mayor"),AND(H23="Media",L23="Mayor"),AND(H23="Alta",L23="Moderado"),AND(H23="Alta",L23="Mayor"),AND(H23="Muy Alta",L23="Leve"),AND(H23="Muy Alta",L23="Menor"),AND(H23="Muy Alta",L23="Moderado"),AND(H23="Muy Alta",L23="Mayor")),"Alto",IF(OR(AND(H23="Muy Baja",L23="Catastrófico"),AND(H23="Baja",L23="Catastrófico"),AND(H23="Media",L23="Catastrófico"),AND(H23="Alta",L23="Catastrófico"),AND(H23="Muy Alta",L23="Catastrófico")),"Extremo",""))))</f>
        <v>Extremo</v>
      </c>
      <c r="O23" s="91">
        <v>1</v>
      </c>
      <c r="P23" s="99" t="s">
        <v>287</v>
      </c>
      <c r="Q23" s="102" t="s">
        <v>254</v>
      </c>
      <c r="R23" s="168" t="s">
        <v>332</v>
      </c>
      <c r="S23" s="165">
        <v>46055</v>
      </c>
      <c r="T23" s="165">
        <v>46374</v>
      </c>
      <c r="U23" s="165"/>
      <c r="V23" s="165"/>
      <c r="W23" s="183"/>
      <c r="X23" s="165"/>
      <c r="Y23" s="165"/>
      <c r="Z23" s="165"/>
      <c r="AA23" s="165"/>
      <c r="AB23" s="165"/>
      <c r="AC23" s="166"/>
      <c r="AD23" s="166"/>
    </row>
    <row r="24" spans="1:56" s="90" customFormat="1" ht="49.5" x14ac:dyDescent="0.25">
      <c r="A24" s="280"/>
      <c r="B24" s="279"/>
      <c r="C24" s="282"/>
      <c r="D24" s="270"/>
      <c r="E24" s="272"/>
      <c r="F24" s="270"/>
      <c r="G24" s="271"/>
      <c r="H24" s="258"/>
      <c r="I24" s="257"/>
      <c r="J24" s="259"/>
      <c r="K24" s="257">
        <f ca="1">IF(NOT(ISERROR(MATCH(J24,_xlfn.ANCHORARRAY(#REF!),0))),#REF!&amp;"Por favor no seleccionar los criterios de impacto",J24)</f>
        <v>0</v>
      </c>
      <c r="L24" s="258"/>
      <c r="M24" s="257"/>
      <c r="N24" s="269"/>
      <c r="O24" s="91">
        <v>2</v>
      </c>
      <c r="P24" s="96" t="s">
        <v>288</v>
      </c>
      <c r="Q24" s="143" t="s">
        <v>289</v>
      </c>
      <c r="R24" s="168" t="s">
        <v>332</v>
      </c>
      <c r="S24" s="165">
        <v>46055</v>
      </c>
      <c r="T24" s="165">
        <v>46374</v>
      </c>
      <c r="U24" s="165"/>
      <c r="V24" s="165"/>
      <c r="W24" s="183"/>
      <c r="X24" s="165"/>
      <c r="Y24" s="165"/>
      <c r="Z24" s="165"/>
      <c r="AA24" s="165"/>
      <c r="AB24" s="165"/>
      <c r="AC24" s="166"/>
      <c r="AD24" s="166"/>
    </row>
    <row r="25" spans="1:56" s="90" customFormat="1" ht="84.75" customHeight="1" x14ac:dyDescent="0.25">
      <c r="A25" s="280">
        <v>14</v>
      </c>
      <c r="B25" s="279" t="s">
        <v>214</v>
      </c>
      <c r="C25" s="281" t="s">
        <v>177</v>
      </c>
      <c r="D25" s="270" t="s">
        <v>255</v>
      </c>
      <c r="E25" s="272" t="s">
        <v>256</v>
      </c>
      <c r="F25" s="270" t="s">
        <v>186</v>
      </c>
      <c r="G25" s="271">
        <v>2</v>
      </c>
      <c r="H25" s="258" t="str">
        <f t="shared" ref="H25" si="27">IF(G25&lt;=0,"",IF(G25&lt;=2,"Muy Baja",IF(G25&lt;=24,"Baja",IF(G25&lt;=500,"Media",IF(G25&lt;=5000,"Alta","Muy Alta")))))</f>
        <v>Muy Baja</v>
      </c>
      <c r="I25" s="257">
        <f t="shared" ref="I25" si="28">IF(H25="","",IF(H25="Muy Baja",0.2,IF(H25="Baja",0.4,IF(H25="Media",0.6,IF(H25="Alta",0.8,IF(H25="Muy Alta",1,))))))</f>
        <v>0.2</v>
      </c>
      <c r="J25" s="259" t="s">
        <v>128</v>
      </c>
      <c r="K25" s="257" t="str">
        <f>IF(NOT(ISERROR(MATCH(J25,'[1]Tabla Impacto'!$B$221:$B$223,0))),'[1]Tabla Impacto'!$F$223&amp;"Por favor no seleccionar los criterios de impacto(Afectación Económica o presupuestal y Pérdida Reputacional)",J25)</f>
        <v xml:space="preserve">     Entre 10 y 50 SMLMV </v>
      </c>
      <c r="L25" s="258" t="str">
        <f>IF(OR(K25='[1]Tabla Impacto'!$C$11,K25='[1]Tabla Impacto'!$D$11),"Leve",IF(OR(K25='[1]Tabla Impacto'!$C$12,K25='[1]Tabla Impacto'!$D$12),"Menor",IF(OR(K25='[1]Tabla Impacto'!$C$13,K25='[1]Tabla Impacto'!$D$13),"Moderado",IF(OR(K25='[1]Tabla Impacto'!$C$14,K25='[1]Tabla Impacto'!$D$14),"Mayor",IF(OR(K25='[1]Tabla Impacto'!$C$15,K25='[1]Tabla Impacto'!$D$15),"Catastrófico","")))))</f>
        <v>Menor</v>
      </c>
      <c r="M25" s="257">
        <f t="shared" ref="M25" si="29">IF(L25="","",IF(L25="Leve",0.2,IF(L25="Menor",0.4,IF(L25="Moderado",0.6,IF(L25="Mayor",0.8,IF(L25="Catastrófico",1,))))))</f>
        <v>0.4</v>
      </c>
      <c r="N25" s="269" t="str">
        <f t="shared" ref="N25" si="30">IF(OR(AND(H25="Muy Baja",L25="Leve"),AND(H25="Muy Baja",L25="Menor"),AND(H25="Baja",L25="Leve")),"Bajo",IF(OR(AND(H25="Muy baja",L25="Moderado"),AND(H25="Baja",L25="Menor"),AND(H25="Baja",L25="Moderado"),AND(H25="Media",L25="Leve"),AND(H25="Media",L25="Menor"),AND(H25="Media",L25="Moderado"),AND(H25="Alta",L25="Leve"),AND(H25="Alta",L25="Menor")),"Moderado",IF(OR(AND(H25="Muy Baja",L25="Mayor"),AND(H25="Baja",L25="Mayor"),AND(H25="Media",L25="Mayor"),AND(H25="Alta",L25="Moderado"),AND(H25="Alta",L25="Mayor"),AND(H25="Muy Alta",L25="Leve"),AND(H25="Muy Alta",L25="Menor"),AND(H25="Muy Alta",L25="Moderado"),AND(H25="Muy Alta",L25="Mayor")),"Alto",IF(OR(AND(H25="Muy Baja",L25="Catastrófico"),AND(H25="Baja",L25="Catastrófico"),AND(H25="Media",L25="Catastrófico"),AND(H25="Alta",L25="Catastrófico"),AND(H25="Muy Alta",L25="Catastrófico")),"Extremo",""))))</f>
        <v>Bajo</v>
      </c>
      <c r="O25" s="91">
        <v>1</v>
      </c>
      <c r="P25" s="99" t="s">
        <v>290</v>
      </c>
      <c r="Q25" s="102" t="s">
        <v>257</v>
      </c>
      <c r="R25" s="166" t="s">
        <v>313</v>
      </c>
      <c r="S25" s="165">
        <v>46055</v>
      </c>
      <c r="T25" s="165">
        <v>46374</v>
      </c>
      <c r="U25" s="165"/>
      <c r="V25" s="165"/>
      <c r="W25" s="183"/>
      <c r="X25" s="165"/>
      <c r="Y25" s="165"/>
      <c r="Z25" s="165"/>
      <c r="AA25" s="165"/>
      <c r="AB25" s="165"/>
      <c r="AC25" s="166"/>
      <c r="AD25" s="166"/>
    </row>
    <row r="26" spans="1:56" s="90" customFormat="1" ht="138" customHeight="1" x14ac:dyDescent="0.25">
      <c r="A26" s="280"/>
      <c r="B26" s="279"/>
      <c r="C26" s="282"/>
      <c r="D26" s="270"/>
      <c r="E26" s="272"/>
      <c r="F26" s="270"/>
      <c r="G26" s="271"/>
      <c r="H26" s="258"/>
      <c r="I26" s="257"/>
      <c r="J26" s="259"/>
      <c r="K26" s="257">
        <f ca="1">IF(NOT(ISERROR(MATCH(J26,_xlfn.ANCHORARRAY(#REF!),0))),#REF!&amp;"Por favor no seleccionar los criterios de impacto",J26)</f>
        <v>0</v>
      </c>
      <c r="L26" s="258"/>
      <c r="M26" s="257"/>
      <c r="N26" s="269"/>
      <c r="O26" s="91">
        <v>2</v>
      </c>
      <c r="P26" s="99" t="s">
        <v>291</v>
      </c>
      <c r="Q26" s="142" t="s">
        <v>292</v>
      </c>
      <c r="R26" s="166" t="s">
        <v>313</v>
      </c>
      <c r="S26" s="165">
        <v>46055</v>
      </c>
      <c r="T26" s="165">
        <v>46374</v>
      </c>
      <c r="U26" s="165"/>
      <c r="V26" s="165"/>
      <c r="W26" s="183"/>
      <c r="X26" s="176"/>
      <c r="Y26" s="165"/>
      <c r="Z26" s="176"/>
      <c r="AA26" s="165"/>
      <c r="AB26" s="165"/>
      <c r="AC26" s="166"/>
      <c r="AD26" s="166"/>
    </row>
    <row r="27" spans="1:56" s="90" customFormat="1" ht="136.5" customHeight="1" x14ac:dyDescent="0.25">
      <c r="A27" s="280"/>
      <c r="B27" s="279"/>
      <c r="C27" s="282"/>
      <c r="D27" s="270"/>
      <c r="E27" s="272"/>
      <c r="F27" s="270"/>
      <c r="G27" s="271"/>
      <c r="H27" s="258"/>
      <c r="I27" s="257"/>
      <c r="J27" s="259"/>
      <c r="K27" s="257">
        <f ca="1">IF(NOT(ISERROR(MATCH(J27,_xlfn.ANCHORARRAY(#REF!),0))),#REF!&amp;"Por favor no seleccionar los criterios de impacto",J27)</f>
        <v>0</v>
      </c>
      <c r="L27" s="258"/>
      <c r="M27" s="257"/>
      <c r="N27" s="269"/>
      <c r="O27" s="91">
        <v>3</v>
      </c>
      <c r="P27" s="99" t="s">
        <v>258</v>
      </c>
      <c r="Q27" s="142" t="s">
        <v>293</v>
      </c>
      <c r="R27" s="166" t="s">
        <v>313</v>
      </c>
      <c r="S27" s="165">
        <v>46055</v>
      </c>
      <c r="T27" s="165">
        <v>46374</v>
      </c>
      <c r="U27" s="165"/>
      <c r="V27" s="165"/>
      <c r="W27" s="183"/>
      <c r="X27" s="165"/>
      <c r="Y27" s="165"/>
      <c r="Z27" s="165"/>
      <c r="AA27" s="165"/>
      <c r="AB27" s="165"/>
      <c r="AC27" s="166"/>
      <c r="AD27" s="166"/>
    </row>
    <row r="28" spans="1:56" s="90" customFormat="1" ht="87.75" customHeight="1" x14ac:dyDescent="0.25">
      <c r="A28" s="156">
        <v>15</v>
      </c>
      <c r="B28" s="160" t="s">
        <v>215</v>
      </c>
      <c r="C28" s="92" t="s">
        <v>177</v>
      </c>
      <c r="D28" s="94" t="s">
        <v>259</v>
      </c>
      <c r="E28" s="148" t="s">
        <v>260</v>
      </c>
      <c r="F28" s="92" t="s">
        <v>286</v>
      </c>
      <c r="G28" s="97">
        <v>24</v>
      </c>
      <c r="H28" s="146" t="str">
        <f t="shared" ref="H28" si="31">IF(G28&lt;=0,"",IF(G28&lt;=2,"Muy Baja",IF(G28&lt;=24,"Baja",IF(G28&lt;=500,"Media",IF(G28&lt;=5000,"Alta","Muy Alta")))))</f>
        <v>Baja</v>
      </c>
      <c r="I28" s="93">
        <f t="shared" ref="I28" si="32">IF(H28="","",IF(H28="Muy Baja",0.2,IF(H28="Baja",0.4,IF(H28="Media",0.6,IF(H28="Alta",0.8,IF(H28="Muy Alta",1,))))))</f>
        <v>0.4</v>
      </c>
      <c r="J28" s="147" t="s">
        <v>133</v>
      </c>
      <c r="K28" s="93" t="str">
        <f>IF(NOT(ISERROR(MATCH(J28,'[1]Tabla Impacto'!$B$221:$B$223,0))),'[1]Tabla Impacto'!$F$223&amp;"Por favor no seleccionar los criterios de impacto(Afectación Económica o presupuestal y Pérdida Reputacional)",J28)</f>
        <v xml:space="preserve">     El riesgo afecta la imagen de de la entidad con efecto publicitario sostenido a nivel de sector administrativo, nivel departamental o municipal</v>
      </c>
      <c r="L28" s="146" t="str">
        <f>IF(OR(K28='[1]Tabla Impacto'!$C$11,K28='[1]Tabla Impacto'!$D$11),"Leve",IF(OR(K28='[1]Tabla Impacto'!$C$12,K28='[1]Tabla Impacto'!$D$12),"Menor",IF(OR(K28='[1]Tabla Impacto'!$C$13,K28='[1]Tabla Impacto'!$D$13),"Moderado",IF(OR(K28='[1]Tabla Impacto'!$C$14,K28='[1]Tabla Impacto'!$D$14),"Mayor",IF(OR(K28='[1]Tabla Impacto'!$C$15,K28='[1]Tabla Impacto'!$D$15),"Catastrófico","")))))</f>
        <v>Mayor</v>
      </c>
      <c r="M28" s="93">
        <f t="shared" ref="M28" si="33">IF(L28="","",IF(L28="Leve",0.2,IF(L28="Menor",0.4,IF(L28="Moderado",0.6,IF(L28="Mayor",0.8,IF(L28="Catastrófico",1,))))))</f>
        <v>0.8</v>
      </c>
      <c r="N28" s="145" t="str">
        <f t="shared" ref="N28" si="34">IF(OR(AND(H28="Muy Baja",L28="Leve"),AND(H28="Muy Baja",L28="Menor"),AND(H28="Baja",L28="Leve")),"Bajo",IF(OR(AND(H28="Muy baja",L28="Moderado"),AND(H28="Baja",L28="Menor"),AND(H28="Baja",L28="Moderado"),AND(H28="Media",L28="Leve"),AND(H28="Media",L28="Menor"),AND(H28="Media",L28="Moderado"),AND(H28="Alta",L28="Leve"),AND(H28="Alta",L28="Menor")),"Moderado",IF(OR(AND(H28="Muy Baja",L28="Mayor"),AND(H28="Baja",L28="Mayor"),AND(H28="Media",L28="Mayor"),AND(H28="Alta",L28="Moderado"),AND(H28="Alta",L28="Mayor"),AND(H28="Muy Alta",L28="Leve"),AND(H28="Muy Alta",L28="Menor"),AND(H28="Muy Alta",L28="Moderado"),AND(H28="Muy Alta",L28="Mayor")),"Alto",IF(OR(AND(H28="Muy Baja",L28="Catastrófico"),AND(H28="Baja",L28="Catastrófico"),AND(H28="Media",L28="Catastrófico"),AND(H28="Alta",L28="Catastrófico"),AND(H28="Muy Alta",L28="Catastrófico")),"Extremo",""))))</f>
        <v>Alto</v>
      </c>
      <c r="O28" s="91">
        <v>1</v>
      </c>
      <c r="P28" s="99" t="s">
        <v>294</v>
      </c>
      <c r="Q28" s="102" t="s">
        <v>295</v>
      </c>
      <c r="R28" s="166" t="s">
        <v>315</v>
      </c>
      <c r="S28" s="165">
        <v>46055</v>
      </c>
      <c r="T28" s="165">
        <v>46374</v>
      </c>
      <c r="U28" s="165"/>
      <c r="V28" s="165"/>
      <c r="W28" s="165"/>
      <c r="X28" s="165"/>
      <c r="Y28" s="165"/>
      <c r="Z28" s="165"/>
      <c r="AA28" s="165"/>
      <c r="AB28" s="165"/>
      <c r="AC28" s="166"/>
      <c r="AD28" s="166"/>
    </row>
    <row r="29" spans="1:56" s="90" customFormat="1" ht="80.25" hidden="1" customHeight="1" x14ac:dyDescent="0.25">
      <c r="A29" s="280">
        <v>16</v>
      </c>
      <c r="B29" s="273"/>
      <c r="C29" s="281"/>
      <c r="D29" s="270"/>
      <c r="E29" s="272"/>
      <c r="F29" s="270"/>
      <c r="G29" s="271"/>
      <c r="H29" s="258"/>
      <c r="I29" s="257"/>
      <c r="J29" s="259"/>
      <c r="K29" s="257"/>
      <c r="L29" s="258"/>
      <c r="M29" s="257"/>
      <c r="N29" s="269"/>
      <c r="O29" s="91"/>
      <c r="P29" s="99"/>
      <c r="Q29" s="103"/>
      <c r="R29" s="168"/>
      <c r="S29" s="165">
        <v>45691</v>
      </c>
      <c r="T29" s="165">
        <v>46006</v>
      </c>
      <c r="U29" s="165">
        <v>45777</v>
      </c>
      <c r="V29" s="165" t="s">
        <v>307</v>
      </c>
      <c r="W29" s="165"/>
      <c r="X29" s="165"/>
      <c r="Y29" s="165"/>
      <c r="Z29" s="165"/>
      <c r="AA29" s="165"/>
      <c r="AB29" s="165"/>
      <c r="AC29" s="166"/>
      <c r="AD29" s="166"/>
    </row>
    <row r="30" spans="1:56" s="90" customFormat="1" ht="16.5" hidden="1" customHeight="1" x14ac:dyDescent="0.25">
      <c r="A30" s="280"/>
      <c r="B30" s="273"/>
      <c r="C30" s="282"/>
      <c r="D30" s="270"/>
      <c r="E30" s="272"/>
      <c r="F30" s="270"/>
      <c r="G30" s="271"/>
      <c r="H30" s="258"/>
      <c r="I30" s="257"/>
      <c r="J30" s="259"/>
      <c r="K30" s="257"/>
      <c r="L30" s="258"/>
      <c r="M30" s="257"/>
      <c r="N30" s="269"/>
      <c r="O30" s="91"/>
      <c r="P30" s="99"/>
      <c r="Q30" s="98"/>
      <c r="R30" s="168"/>
      <c r="S30" s="165">
        <v>45691</v>
      </c>
      <c r="T30" s="165">
        <v>46006</v>
      </c>
      <c r="U30" s="165">
        <v>45777</v>
      </c>
      <c r="V30" s="165" t="s">
        <v>307</v>
      </c>
      <c r="W30" s="165"/>
      <c r="X30" s="165"/>
      <c r="Y30" s="165"/>
      <c r="Z30" s="165"/>
      <c r="AA30" s="165"/>
      <c r="AB30" s="165"/>
      <c r="AC30" s="166"/>
      <c r="AD30" s="166"/>
    </row>
    <row r="31" spans="1:56" s="90" customFormat="1" ht="16.5" hidden="1" customHeight="1" x14ac:dyDescent="0.25">
      <c r="A31" s="280"/>
      <c r="B31" s="273"/>
      <c r="C31" s="282"/>
      <c r="D31" s="270"/>
      <c r="E31" s="272"/>
      <c r="F31" s="270"/>
      <c r="G31" s="271"/>
      <c r="H31" s="258"/>
      <c r="I31" s="257"/>
      <c r="J31" s="259"/>
      <c r="K31" s="257"/>
      <c r="L31" s="258"/>
      <c r="M31" s="257"/>
      <c r="N31" s="269"/>
      <c r="O31" s="91"/>
      <c r="P31" s="96"/>
      <c r="Q31" s="98"/>
      <c r="R31" s="166" t="s">
        <v>308</v>
      </c>
      <c r="S31" s="165">
        <v>45691</v>
      </c>
      <c r="T31" s="165">
        <v>46006</v>
      </c>
      <c r="U31" s="165">
        <v>45777</v>
      </c>
      <c r="V31" s="165" t="s">
        <v>307</v>
      </c>
      <c r="W31" s="165"/>
      <c r="X31" s="165"/>
      <c r="Y31" s="165"/>
      <c r="Z31" s="165"/>
      <c r="AA31" s="165"/>
      <c r="AB31" s="165"/>
      <c r="AC31" s="166"/>
      <c r="AD31" s="166"/>
    </row>
    <row r="32" spans="1:56" s="90" customFormat="1" ht="16.5" hidden="1" customHeight="1" x14ac:dyDescent="0.25">
      <c r="A32" s="280"/>
      <c r="B32" s="273"/>
      <c r="C32" s="282"/>
      <c r="D32" s="270"/>
      <c r="E32" s="272"/>
      <c r="F32" s="270"/>
      <c r="G32" s="271"/>
      <c r="H32" s="258"/>
      <c r="I32" s="257"/>
      <c r="J32" s="259"/>
      <c r="K32" s="257"/>
      <c r="L32" s="258"/>
      <c r="M32" s="257"/>
      <c r="N32" s="269"/>
      <c r="O32" s="91"/>
      <c r="P32" s="99"/>
      <c r="Q32" s="98"/>
      <c r="R32" s="166"/>
      <c r="S32" s="165">
        <v>45691</v>
      </c>
      <c r="T32" s="165">
        <v>46006</v>
      </c>
      <c r="U32" s="165">
        <v>45777</v>
      </c>
      <c r="V32" s="165" t="s">
        <v>307</v>
      </c>
      <c r="W32" s="165"/>
      <c r="X32" s="165"/>
      <c r="Y32" s="165"/>
      <c r="Z32" s="165"/>
      <c r="AA32" s="165"/>
      <c r="AB32" s="165"/>
      <c r="AC32" s="166"/>
      <c r="AD32" s="166"/>
    </row>
    <row r="33" spans="1:30" s="90" customFormat="1" ht="16.5" hidden="1" customHeight="1" x14ac:dyDescent="0.25">
      <c r="A33" s="280"/>
      <c r="B33" s="273"/>
      <c r="C33" s="282"/>
      <c r="D33" s="270"/>
      <c r="E33" s="272"/>
      <c r="F33" s="270"/>
      <c r="G33" s="271"/>
      <c r="H33" s="258"/>
      <c r="I33" s="257"/>
      <c r="J33" s="259"/>
      <c r="K33" s="257"/>
      <c r="L33" s="258"/>
      <c r="M33" s="257"/>
      <c r="N33" s="269"/>
      <c r="O33" s="91"/>
      <c r="P33" s="99"/>
      <c r="Q33" s="92"/>
      <c r="R33" s="166"/>
      <c r="S33" s="165">
        <v>45691</v>
      </c>
      <c r="T33" s="165">
        <v>46006</v>
      </c>
      <c r="U33" s="165">
        <v>45777</v>
      </c>
      <c r="V33" s="165" t="s">
        <v>307</v>
      </c>
      <c r="W33" s="165"/>
      <c r="X33" s="165"/>
      <c r="Y33" s="165"/>
      <c r="Z33" s="165"/>
      <c r="AA33" s="165"/>
      <c r="AB33" s="165"/>
      <c r="AC33" s="166"/>
      <c r="AD33" s="166"/>
    </row>
    <row r="34" spans="1:30" s="90" customFormat="1" ht="16.5" hidden="1" customHeight="1" x14ac:dyDescent="0.25">
      <c r="A34" s="280"/>
      <c r="B34" s="273"/>
      <c r="C34" s="285"/>
      <c r="D34" s="270"/>
      <c r="E34" s="272"/>
      <c r="F34" s="270"/>
      <c r="G34" s="271"/>
      <c r="H34" s="258"/>
      <c r="I34" s="257"/>
      <c r="J34" s="259"/>
      <c r="K34" s="257"/>
      <c r="L34" s="258"/>
      <c r="M34" s="257"/>
      <c r="N34" s="269"/>
      <c r="O34" s="91"/>
      <c r="P34" s="99"/>
      <c r="Q34" s="92"/>
      <c r="R34" s="168"/>
      <c r="S34" s="165">
        <v>45691</v>
      </c>
      <c r="T34" s="165">
        <v>46006</v>
      </c>
      <c r="U34" s="165">
        <v>45777</v>
      </c>
      <c r="V34" s="165" t="s">
        <v>307</v>
      </c>
      <c r="W34" s="165"/>
      <c r="X34" s="165"/>
      <c r="Y34" s="165"/>
      <c r="Z34" s="165"/>
      <c r="AA34" s="165"/>
      <c r="AB34" s="165"/>
      <c r="AC34" s="166"/>
      <c r="AD34" s="166"/>
    </row>
    <row r="35" spans="1:30" s="90" customFormat="1" ht="16.5" hidden="1" customHeight="1" x14ac:dyDescent="0.25">
      <c r="A35" s="273">
        <v>17</v>
      </c>
      <c r="B35" s="273"/>
      <c r="C35" s="281"/>
      <c r="D35" s="270"/>
      <c r="E35" s="272"/>
      <c r="F35" s="270"/>
      <c r="G35" s="271"/>
      <c r="H35" s="258"/>
      <c r="I35" s="257"/>
      <c r="J35" s="259"/>
      <c r="K35" s="257"/>
      <c r="L35" s="258"/>
      <c r="M35" s="257"/>
      <c r="N35" s="269"/>
      <c r="O35" s="91"/>
      <c r="P35" s="99"/>
      <c r="Q35" s="99"/>
      <c r="R35" s="168"/>
      <c r="S35" s="165">
        <v>45691</v>
      </c>
      <c r="T35" s="165">
        <v>46006</v>
      </c>
      <c r="U35" s="165">
        <v>45777</v>
      </c>
      <c r="V35" s="165" t="s">
        <v>307</v>
      </c>
      <c r="W35" s="165"/>
      <c r="X35" s="165"/>
      <c r="Y35" s="165"/>
      <c r="Z35" s="165"/>
      <c r="AA35" s="165"/>
      <c r="AB35" s="165"/>
      <c r="AC35" s="166"/>
      <c r="AD35" s="166"/>
    </row>
    <row r="36" spans="1:30" s="90" customFormat="1" ht="16.5" hidden="1" customHeight="1" x14ac:dyDescent="0.25">
      <c r="A36" s="273"/>
      <c r="B36" s="273"/>
      <c r="C36" s="282"/>
      <c r="D36" s="270"/>
      <c r="E36" s="272"/>
      <c r="F36" s="270"/>
      <c r="G36" s="271"/>
      <c r="H36" s="258"/>
      <c r="I36" s="257"/>
      <c r="J36" s="259"/>
      <c r="K36" s="257"/>
      <c r="L36" s="258"/>
      <c r="M36" s="257"/>
      <c r="N36" s="269"/>
      <c r="O36" s="91"/>
      <c r="P36" s="99"/>
      <c r="Q36" s="92"/>
      <c r="R36" s="168"/>
      <c r="S36" s="165">
        <v>45691</v>
      </c>
      <c r="T36" s="165">
        <v>46006</v>
      </c>
      <c r="U36" s="165">
        <v>45777</v>
      </c>
      <c r="V36" s="165" t="s">
        <v>307</v>
      </c>
      <c r="W36" s="165"/>
      <c r="X36" s="165"/>
      <c r="Y36" s="165"/>
      <c r="Z36" s="165"/>
      <c r="AA36" s="165"/>
      <c r="AB36" s="165"/>
      <c r="AC36" s="166"/>
      <c r="AD36" s="166"/>
    </row>
    <row r="37" spans="1:30" s="90" customFormat="1" ht="16.5" hidden="1" customHeight="1" x14ac:dyDescent="0.25">
      <c r="A37" s="273"/>
      <c r="B37" s="273"/>
      <c r="C37" s="282"/>
      <c r="D37" s="270"/>
      <c r="E37" s="272"/>
      <c r="F37" s="270"/>
      <c r="G37" s="271"/>
      <c r="H37" s="258"/>
      <c r="I37" s="257"/>
      <c r="J37" s="259"/>
      <c r="K37" s="257"/>
      <c r="L37" s="258"/>
      <c r="M37" s="257"/>
      <c r="N37" s="269"/>
      <c r="O37" s="91"/>
      <c r="P37" s="96"/>
      <c r="Q37" s="92"/>
      <c r="R37" s="166" t="s">
        <v>309</v>
      </c>
      <c r="S37" s="165">
        <v>45691</v>
      </c>
      <c r="T37" s="165">
        <v>46006</v>
      </c>
      <c r="U37" s="165">
        <v>45777</v>
      </c>
      <c r="V37" s="165" t="s">
        <v>307</v>
      </c>
      <c r="W37" s="169"/>
      <c r="X37" s="165"/>
      <c r="Y37" s="165"/>
      <c r="Z37" s="165"/>
      <c r="AA37" s="165"/>
      <c r="AB37" s="165"/>
      <c r="AC37" s="166"/>
      <c r="AD37" s="166"/>
    </row>
    <row r="38" spans="1:30" s="90" customFormat="1" ht="16.5" hidden="1" customHeight="1" x14ac:dyDescent="0.25">
      <c r="A38" s="273"/>
      <c r="B38" s="273"/>
      <c r="C38" s="282"/>
      <c r="D38" s="270"/>
      <c r="E38" s="272"/>
      <c r="F38" s="270"/>
      <c r="G38" s="271"/>
      <c r="H38" s="258"/>
      <c r="I38" s="257"/>
      <c r="J38" s="259"/>
      <c r="K38" s="257"/>
      <c r="L38" s="258"/>
      <c r="M38" s="257"/>
      <c r="N38" s="269"/>
      <c r="O38" s="91"/>
      <c r="P38" s="99"/>
      <c r="Q38" s="92"/>
      <c r="R38" s="166"/>
      <c r="S38" s="165">
        <v>45691</v>
      </c>
      <c r="T38" s="165">
        <v>46006</v>
      </c>
      <c r="U38" s="165">
        <v>45777</v>
      </c>
      <c r="V38" s="165" t="s">
        <v>307</v>
      </c>
      <c r="W38" s="165"/>
      <c r="X38" s="165"/>
      <c r="Y38" s="165"/>
      <c r="Z38" s="165"/>
      <c r="AA38" s="165"/>
      <c r="AB38" s="165"/>
      <c r="AC38" s="166"/>
      <c r="AD38" s="166"/>
    </row>
    <row r="39" spans="1:30" s="90" customFormat="1" ht="16.5" hidden="1" customHeight="1" x14ac:dyDescent="0.25">
      <c r="A39" s="273"/>
      <c r="B39" s="273"/>
      <c r="C39" s="282"/>
      <c r="D39" s="270"/>
      <c r="E39" s="272"/>
      <c r="F39" s="270"/>
      <c r="G39" s="271"/>
      <c r="H39" s="258"/>
      <c r="I39" s="257"/>
      <c r="J39" s="259"/>
      <c r="K39" s="257"/>
      <c r="L39" s="258"/>
      <c r="M39" s="257"/>
      <c r="N39" s="269"/>
      <c r="O39" s="91"/>
      <c r="P39" s="99"/>
      <c r="Q39" s="92"/>
      <c r="R39" s="168"/>
      <c r="S39" s="165">
        <v>45691</v>
      </c>
      <c r="T39" s="165">
        <v>46006</v>
      </c>
      <c r="U39" s="165">
        <v>45777</v>
      </c>
      <c r="V39" s="165" t="s">
        <v>307</v>
      </c>
      <c r="W39" s="165"/>
      <c r="X39" s="165"/>
      <c r="Y39" s="165"/>
      <c r="Z39" s="165"/>
      <c r="AA39" s="165"/>
      <c r="AB39" s="165"/>
      <c r="AC39" s="166"/>
      <c r="AD39" s="166"/>
    </row>
    <row r="40" spans="1:30" s="90" customFormat="1" ht="16.5" hidden="1" customHeight="1" x14ac:dyDescent="0.25">
      <c r="A40" s="273"/>
      <c r="B40" s="273"/>
      <c r="C40" s="285"/>
      <c r="D40" s="270"/>
      <c r="E40" s="272"/>
      <c r="F40" s="270"/>
      <c r="G40" s="271"/>
      <c r="H40" s="258"/>
      <c r="I40" s="257"/>
      <c r="J40" s="259"/>
      <c r="K40" s="257"/>
      <c r="L40" s="258"/>
      <c r="M40" s="257"/>
      <c r="N40" s="269"/>
      <c r="O40" s="91"/>
      <c r="P40" s="99"/>
      <c r="Q40" s="92"/>
      <c r="R40" s="168"/>
      <c r="S40" s="165">
        <v>45691</v>
      </c>
      <c r="T40" s="165">
        <v>46006</v>
      </c>
      <c r="U40" s="165">
        <v>45777</v>
      </c>
      <c r="V40" s="165" t="s">
        <v>307</v>
      </c>
      <c r="W40" s="165"/>
      <c r="X40" s="165"/>
      <c r="Y40" s="165"/>
      <c r="Z40" s="165"/>
      <c r="AA40" s="165"/>
      <c r="AB40" s="165"/>
      <c r="AC40" s="166"/>
      <c r="AD40" s="166"/>
    </row>
    <row r="41" spans="1:30" s="90" customFormat="1" ht="147.75" hidden="1" customHeight="1" x14ac:dyDescent="0.25">
      <c r="A41" s="273">
        <v>18</v>
      </c>
      <c r="B41" s="273"/>
      <c r="C41" s="281"/>
      <c r="D41" s="270"/>
      <c r="E41" s="272"/>
      <c r="F41" s="270"/>
      <c r="G41" s="271"/>
      <c r="H41" s="258"/>
      <c r="I41" s="257"/>
      <c r="J41" s="259"/>
      <c r="K41" s="257"/>
      <c r="L41" s="258"/>
      <c r="M41" s="257"/>
      <c r="N41" s="269"/>
      <c r="O41" s="91"/>
      <c r="P41" s="99"/>
      <c r="Q41" s="99"/>
      <c r="R41" s="168"/>
      <c r="S41" s="165">
        <v>45691</v>
      </c>
      <c r="T41" s="165">
        <v>46006</v>
      </c>
      <c r="U41" s="165">
        <v>45777</v>
      </c>
      <c r="V41" s="165" t="s">
        <v>307</v>
      </c>
      <c r="W41" s="165"/>
      <c r="X41" s="165"/>
      <c r="Y41" s="165"/>
      <c r="Z41" s="165"/>
      <c r="AA41" s="165"/>
      <c r="AB41" s="165"/>
      <c r="AC41" s="166"/>
      <c r="AD41" s="166"/>
    </row>
    <row r="42" spans="1:30" s="90" customFormat="1" ht="16.5" hidden="1" customHeight="1" x14ac:dyDescent="0.25">
      <c r="A42" s="273"/>
      <c r="B42" s="273"/>
      <c r="C42" s="282"/>
      <c r="D42" s="270"/>
      <c r="E42" s="272"/>
      <c r="F42" s="270"/>
      <c r="G42" s="271"/>
      <c r="H42" s="258"/>
      <c r="I42" s="257"/>
      <c r="J42" s="259"/>
      <c r="K42" s="257"/>
      <c r="L42" s="258"/>
      <c r="M42" s="257"/>
      <c r="N42" s="269"/>
      <c r="O42" s="91"/>
      <c r="P42" s="99"/>
      <c r="Q42" s="92"/>
      <c r="R42" s="168"/>
      <c r="S42" s="165">
        <v>45691</v>
      </c>
      <c r="T42" s="165">
        <v>46006</v>
      </c>
      <c r="U42" s="165">
        <v>45777</v>
      </c>
      <c r="V42" s="165" t="s">
        <v>307</v>
      </c>
      <c r="W42" s="165"/>
      <c r="X42" s="165"/>
      <c r="Y42" s="165"/>
      <c r="Z42" s="165"/>
      <c r="AA42" s="165"/>
      <c r="AB42" s="165"/>
      <c r="AC42" s="166"/>
      <c r="AD42" s="166"/>
    </row>
    <row r="43" spans="1:30" s="90" customFormat="1" ht="16.5" hidden="1" customHeight="1" x14ac:dyDescent="0.25">
      <c r="A43" s="273"/>
      <c r="B43" s="273"/>
      <c r="C43" s="282"/>
      <c r="D43" s="270"/>
      <c r="E43" s="272"/>
      <c r="F43" s="270"/>
      <c r="G43" s="271"/>
      <c r="H43" s="258"/>
      <c r="I43" s="257"/>
      <c r="J43" s="259"/>
      <c r="K43" s="257"/>
      <c r="L43" s="258"/>
      <c r="M43" s="257"/>
      <c r="N43" s="269"/>
      <c r="O43" s="91"/>
      <c r="P43" s="96"/>
      <c r="Q43" s="92"/>
      <c r="R43" s="166" t="s">
        <v>310</v>
      </c>
      <c r="S43" s="165">
        <v>45691</v>
      </c>
      <c r="T43" s="165">
        <v>46006</v>
      </c>
      <c r="U43" s="165">
        <v>45777</v>
      </c>
      <c r="V43" s="165" t="s">
        <v>307</v>
      </c>
      <c r="W43" s="165"/>
      <c r="X43" s="165"/>
      <c r="Y43" s="165"/>
      <c r="Z43" s="165"/>
      <c r="AA43" s="165"/>
      <c r="AB43" s="165"/>
      <c r="AC43" s="166"/>
      <c r="AD43" s="166"/>
    </row>
    <row r="44" spans="1:30" s="90" customFormat="1" ht="16.5" hidden="1" customHeight="1" x14ac:dyDescent="0.25">
      <c r="A44" s="273"/>
      <c r="B44" s="273"/>
      <c r="C44" s="282"/>
      <c r="D44" s="270"/>
      <c r="E44" s="272"/>
      <c r="F44" s="270"/>
      <c r="G44" s="271"/>
      <c r="H44" s="258"/>
      <c r="I44" s="257"/>
      <c r="J44" s="259"/>
      <c r="K44" s="257"/>
      <c r="L44" s="258"/>
      <c r="M44" s="257"/>
      <c r="N44" s="269"/>
      <c r="O44" s="91"/>
      <c r="P44" s="99"/>
      <c r="Q44" s="92"/>
      <c r="R44" s="166"/>
      <c r="S44" s="165">
        <v>45691</v>
      </c>
      <c r="T44" s="165">
        <v>46006</v>
      </c>
      <c r="U44" s="165">
        <v>45777</v>
      </c>
      <c r="V44" s="165" t="s">
        <v>307</v>
      </c>
      <c r="W44" s="165"/>
      <c r="X44" s="165"/>
      <c r="Y44" s="165"/>
      <c r="Z44" s="165"/>
      <c r="AA44" s="165"/>
      <c r="AB44" s="165"/>
      <c r="AC44" s="166"/>
      <c r="AD44" s="166"/>
    </row>
    <row r="45" spans="1:30" s="90" customFormat="1" ht="16.5" hidden="1" customHeight="1" x14ac:dyDescent="0.25">
      <c r="A45" s="273"/>
      <c r="B45" s="273"/>
      <c r="C45" s="282"/>
      <c r="D45" s="270"/>
      <c r="E45" s="272"/>
      <c r="F45" s="270"/>
      <c r="G45" s="271"/>
      <c r="H45" s="258"/>
      <c r="I45" s="257"/>
      <c r="J45" s="259"/>
      <c r="K45" s="257"/>
      <c r="L45" s="258"/>
      <c r="M45" s="257"/>
      <c r="N45" s="269"/>
      <c r="O45" s="91"/>
      <c r="P45" s="99"/>
      <c r="Q45" s="92"/>
      <c r="R45" s="166"/>
      <c r="S45" s="165">
        <v>45691</v>
      </c>
      <c r="T45" s="165">
        <v>46006</v>
      </c>
      <c r="U45" s="165">
        <v>45777</v>
      </c>
      <c r="V45" s="165" t="s">
        <v>307</v>
      </c>
      <c r="W45" s="165"/>
      <c r="X45" s="165"/>
      <c r="Y45" s="165"/>
      <c r="Z45" s="165"/>
      <c r="AA45" s="165"/>
      <c r="AB45" s="165"/>
      <c r="AC45" s="166"/>
      <c r="AD45" s="166"/>
    </row>
    <row r="46" spans="1:30" s="90" customFormat="1" ht="16.5" hidden="1" customHeight="1" x14ac:dyDescent="0.25">
      <c r="A46" s="273"/>
      <c r="B46" s="273"/>
      <c r="C46" s="285"/>
      <c r="D46" s="270"/>
      <c r="E46" s="272"/>
      <c r="F46" s="270"/>
      <c r="G46" s="271"/>
      <c r="H46" s="258"/>
      <c r="I46" s="257"/>
      <c r="J46" s="259"/>
      <c r="K46" s="257"/>
      <c r="L46" s="258"/>
      <c r="M46" s="257"/>
      <c r="N46" s="269"/>
      <c r="O46" s="91"/>
      <c r="P46" s="99"/>
      <c r="Q46" s="92"/>
      <c r="R46" s="168"/>
      <c r="S46" s="165">
        <v>45691</v>
      </c>
      <c r="T46" s="165">
        <v>46006</v>
      </c>
      <c r="U46" s="165">
        <v>45777</v>
      </c>
      <c r="V46" s="165" t="s">
        <v>307</v>
      </c>
      <c r="W46" s="165"/>
      <c r="X46" s="165"/>
      <c r="Y46" s="165"/>
      <c r="Z46" s="165"/>
      <c r="AA46" s="165"/>
      <c r="AB46" s="165"/>
      <c r="AC46" s="166"/>
      <c r="AD46" s="166"/>
    </row>
    <row r="47" spans="1:30" s="90" customFormat="1" ht="95.25" hidden="1" customHeight="1" x14ac:dyDescent="0.25">
      <c r="A47" s="273">
        <v>19</v>
      </c>
      <c r="B47" s="273"/>
      <c r="C47" s="281"/>
      <c r="D47" s="270"/>
      <c r="E47" s="272"/>
      <c r="F47" s="270"/>
      <c r="G47" s="271"/>
      <c r="H47" s="258"/>
      <c r="I47" s="257"/>
      <c r="J47" s="259"/>
      <c r="K47" s="257"/>
      <c r="L47" s="258"/>
      <c r="M47" s="257"/>
      <c r="N47" s="269"/>
      <c r="O47" s="91"/>
      <c r="P47" s="99"/>
      <c r="Q47" s="99"/>
      <c r="R47" s="168"/>
      <c r="S47" s="165">
        <v>45691</v>
      </c>
      <c r="T47" s="165">
        <v>46006</v>
      </c>
      <c r="U47" s="165">
        <v>45777</v>
      </c>
      <c r="V47" s="165" t="s">
        <v>307</v>
      </c>
      <c r="W47" s="165"/>
      <c r="X47" s="165"/>
      <c r="Y47" s="165"/>
      <c r="Z47" s="165"/>
      <c r="AA47" s="165"/>
      <c r="AB47" s="165"/>
      <c r="AC47" s="166"/>
      <c r="AD47" s="166"/>
    </row>
    <row r="48" spans="1:30" s="90" customFormat="1" ht="16.5" hidden="1" customHeight="1" x14ac:dyDescent="0.25">
      <c r="A48" s="273"/>
      <c r="B48" s="273"/>
      <c r="C48" s="282"/>
      <c r="D48" s="270"/>
      <c r="E48" s="272"/>
      <c r="F48" s="270"/>
      <c r="G48" s="271"/>
      <c r="H48" s="258"/>
      <c r="I48" s="257"/>
      <c r="J48" s="259"/>
      <c r="K48" s="257"/>
      <c r="L48" s="258"/>
      <c r="M48" s="257"/>
      <c r="N48" s="269"/>
      <c r="O48" s="91"/>
      <c r="P48" s="99"/>
      <c r="Q48" s="98"/>
      <c r="R48" s="168"/>
      <c r="S48" s="165">
        <v>45691</v>
      </c>
      <c r="T48" s="165">
        <v>46006</v>
      </c>
      <c r="U48" s="165">
        <v>45777</v>
      </c>
      <c r="V48" s="165" t="s">
        <v>307</v>
      </c>
      <c r="W48" s="165"/>
      <c r="X48" s="165"/>
      <c r="Y48" s="165"/>
      <c r="Z48" s="165"/>
      <c r="AA48" s="165"/>
      <c r="AB48" s="165"/>
      <c r="AC48" s="166"/>
      <c r="AD48" s="166"/>
    </row>
    <row r="49" spans="1:30" s="90" customFormat="1" ht="16.5" hidden="1" customHeight="1" x14ac:dyDescent="0.25">
      <c r="A49" s="273"/>
      <c r="B49" s="273"/>
      <c r="C49" s="282"/>
      <c r="D49" s="270"/>
      <c r="E49" s="272"/>
      <c r="F49" s="270"/>
      <c r="G49" s="271"/>
      <c r="H49" s="258"/>
      <c r="I49" s="257"/>
      <c r="J49" s="259"/>
      <c r="K49" s="257"/>
      <c r="L49" s="258"/>
      <c r="M49" s="257"/>
      <c r="N49" s="269"/>
      <c r="O49" s="91"/>
      <c r="P49" s="96"/>
      <c r="Q49" s="92"/>
      <c r="R49" s="166" t="s">
        <v>311</v>
      </c>
      <c r="S49" s="165">
        <v>45691</v>
      </c>
      <c r="T49" s="165">
        <v>46006</v>
      </c>
      <c r="U49" s="165">
        <v>45777</v>
      </c>
      <c r="V49" s="165" t="s">
        <v>307</v>
      </c>
      <c r="W49" s="165"/>
      <c r="X49" s="165"/>
      <c r="Y49" s="165"/>
      <c r="Z49" s="165"/>
      <c r="AA49" s="165"/>
      <c r="AB49" s="165"/>
      <c r="AC49" s="166"/>
      <c r="AD49" s="166"/>
    </row>
    <row r="50" spans="1:30" s="90" customFormat="1" ht="16.5" hidden="1" customHeight="1" x14ac:dyDescent="0.25">
      <c r="A50" s="273"/>
      <c r="B50" s="273"/>
      <c r="C50" s="282"/>
      <c r="D50" s="270"/>
      <c r="E50" s="272"/>
      <c r="F50" s="270"/>
      <c r="G50" s="271"/>
      <c r="H50" s="258"/>
      <c r="I50" s="257"/>
      <c r="J50" s="259"/>
      <c r="K50" s="257"/>
      <c r="L50" s="258"/>
      <c r="M50" s="257"/>
      <c r="N50" s="269"/>
      <c r="O50" s="91"/>
      <c r="P50" s="99"/>
      <c r="Q50" s="92"/>
      <c r="R50" s="168"/>
      <c r="S50" s="165">
        <v>45691</v>
      </c>
      <c r="T50" s="165">
        <v>46006</v>
      </c>
      <c r="U50" s="165">
        <v>45777</v>
      </c>
      <c r="V50" s="165" t="s">
        <v>307</v>
      </c>
      <c r="W50" s="165"/>
      <c r="X50" s="165"/>
      <c r="Y50" s="165"/>
      <c r="Z50" s="165"/>
      <c r="AA50" s="165"/>
      <c r="AB50" s="165"/>
      <c r="AC50" s="166"/>
      <c r="AD50" s="166"/>
    </row>
    <row r="51" spans="1:30" s="90" customFormat="1" ht="16.5" hidden="1" customHeight="1" x14ac:dyDescent="0.25">
      <c r="A51" s="273"/>
      <c r="B51" s="273"/>
      <c r="C51" s="282"/>
      <c r="D51" s="270"/>
      <c r="E51" s="272"/>
      <c r="F51" s="270"/>
      <c r="G51" s="271"/>
      <c r="H51" s="258"/>
      <c r="I51" s="257"/>
      <c r="J51" s="259"/>
      <c r="K51" s="257"/>
      <c r="L51" s="258"/>
      <c r="M51" s="257"/>
      <c r="N51" s="269"/>
      <c r="O51" s="91"/>
      <c r="P51" s="99"/>
      <c r="Q51" s="92"/>
      <c r="R51" s="168"/>
      <c r="S51" s="165">
        <v>45691</v>
      </c>
      <c r="T51" s="165">
        <v>46006</v>
      </c>
      <c r="U51" s="165">
        <v>45777</v>
      </c>
      <c r="V51" s="165" t="s">
        <v>307</v>
      </c>
      <c r="W51" s="165"/>
      <c r="X51" s="165"/>
      <c r="Y51" s="165"/>
      <c r="Z51" s="165"/>
      <c r="AA51" s="165"/>
      <c r="AB51" s="165"/>
      <c r="AC51" s="166"/>
      <c r="AD51" s="166"/>
    </row>
    <row r="52" spans="1:30" s="90" customFormat="1" ht="16.5" hidden="1" customHeight="1" x14ac:dyDescent="0.25">
      <c r="A52" s="273"/>
      <c r="B52" s="273"/>
      <c r="C52" s="285"/>
      <c r="D52" s="270"/>
      <c r="E52" s="272"/>
      <c r="F52" s="270"/>
      <c r="G52" s="271"/>
      <c r="H52" s="258"/>
      <c r="I52" s="257"/>
      <c r="J52" s="259"/>
      <c r="K52" s="257"/>
      <c r="L52" s="258"/>
      <c r="M52" s="257"/>
      <c r="N52" s="269"/>
      <c r="O52" s="91"/>
      <c r="P52" s="99"/>
      <c r="Q52" s="92"/>
      <c r="R52" s="168"/>
      <c r="S52" s="165">
        <v>45691</v>
      </c>
      <c r="T52" s="165">
        <v>46006</v>
      </c>
      <c r="U52" s="165">
        <v>45777</v>
      </c>
      <c r="V52" s="165" t="s">
        <v>307</v>
      </c>
      <c r="W52" s="165"/>
      <c r="X52" s="165"/>
      <c r="Y52" s="165"/>
      <c r="Z52" s="165"/>
      <c r="AA52" s="165"/>
      <c r="AB52" s="165"/>
      <c r="AC52" s="166"/>
      <c r="AD52" s="166"/>
    </row>
    <row r="53" spans="1:30" s="90" customFormat="1" ht="16.5" hidden="1" customHeight="1" x14ac:dyDescent="0.25">
      <c r="A53" s="273">
        <v>20</v>
      </c>
      <c r="B53" s="273"/>
      <c r="C53" s="281"/>
      <c r="D53" s="270"/>
      <c r="E53" s="272"/>
      <c r="F53" s="270"/>
      <c r="G53" s="271"/>
      <c r="H53" s="258"/>
      <c r="I53" s="257"/>
      <c r="J53" s="259"/>
      <c r="K53" s="257"/>
      <c r="L53" s="258"/>
      <c r="M53" s="257"/>
      <c r="N53" s="269"/>
      <c r="O53" s="91"/>
      <c r="P53" s="99"/>
      <c r="Q53" s="99"/>
      <c r="R53" s="168"/>
      <c r="S53" s="165">
        <v>45691</v>
      </c>
      <c r="T53" s="165">
        <v>46006</v>
      </c>
      <c r="U53" s="165">
        <v>45777</v>
      </c>
      <c r="V53" s="165" t="s">
        <v>307</v>
      </c>
      <c r="W53" s="165"/>
      <c r="X53" s="165"/>
      <c r="Y53" s="165"/>
      <c r="Z53" s="165"/>
      <c r="AA53" s="165"/>
      <c r="AB53" s="165"/>
      <c r="AC53" s="166"/>
      <c r="AD53" s="166"/>
    </row>
    <row r="54" spans="1:30" s="90" customFormat="1" ht="16.5" hidden="1" customHeight="1" x14ac:dyDescent="0.25">
      <c r="A54" s="273"/>
      <c r="B54" s="273"/>
      <c r="C54" s="282"/>
      <c r="D54" s="270"/>
      <c r="E54" s="272"/>
      <c r="F54" s="270"/>
      <c r="G54" s="271"/>
      <c r="H54" s="258"/>
      <c r="I54" s="257"/>
      <c r="J54" s="259"/>
      <c r="K54" s="257"/>
      <c r="L54" s="258"/>
      <c r="M54" s="257"/>
      <c r="N54" s="269"/>
      <c r="O54" s="91"/>
      <c r="P54" s="99"/>
      <c r="Q54" s="92"/>
      <c r="R54" s="168"/>
      <c r="S54" s="165">
        <v>45691</v>
      </c>
      <c r="T54" s="165">
        <v>46006</v>
      </c>
      <c r="U54" s="165">
        <v>45777</v>
      </c>
      <c r="V54" s="165" t="s">
        <v>307</v>
      </c>
      <c r="W54" s="165"/>
      <c r="X54" s="165"/>
      <c r="Y54" s="165"/>
      <c r="Z54" s="165"/>
      <c r="AA54" s="165"/>
      <c r="AB54" s="165"/>
      <c r="AC54" s="166"/>
      <c r="AD54" s="166"/>
    </row>
    <row r="55" spans="1:30" s="90" customFormat="1" ht="16.5" hidden="1" customHeight="1" x14ac:dyDescent="0.25">
      <c r="A55" s="273"/>
      <c r="B55" s="273"/>
      <c r="C55" s="282"/>
      <c r="D55" s="270"/>
      <c r="E55" s="272"/>
      <c r="F55" s="270"/>
      <c r="G55" s="271"/>
      <c r="H55" s="258"/>
      <c r="I55" s="257"/>
      <c r="J55" s="259"/>
      <c r="K55" s="257"/>
      <c r="L55" s="258"/>
      <c r="M55" s="257"/>
      <c r="N55" s="269"/>
      <c r="O55" s="91"/>
      <c r="P55" s="96"/>
      <c r="Q55" s="92"/>
      <c r="R55" s="166" t="s">
        <v>312</v>
      </c>
      <c r="S55" s="165">
        <v>45691</v>
      </c>
      <c r="T55" s="165">
        <v>46006</v>
      </c>
      <c r="U55" s="165">
        <v>45777</v>
      </c>
      <c r="V55" s="165" t="s">
        <v>307</v>
      </c>
      <c r="W55" s="165"/>
      <c r="X55" s="165"/>
      <c r="Y55" s="165"/>
      <c r="Z55" s="165"/>
      <c r="AA55" s="165"/>
      <c r="AB55" s="165"/>
      <c r="AC55" s="166"/>
      <c r="AD55" s="166"/>
    </row>
    <row r="56" spans="1:30" s="90" customFormat="1" ht="16.5" hidden="1" customHeight="1" x14ac:dyDescent="0.25">
      <c r="A56" s="273"/>
      <c r="B56" s="273"/>
      <c r="C56" s="282"/>
      <c r="D56" s="270"/>
      <c r="E56" s="272"/>
      <c r="F56" s="270"/>
      <c r="G56" s="271"/>
      <c r="H56" s="258"/>
      <c r="I56" s="257"/>
      <c r="J56" s="259"/>
      <c r="K56" s="257"/>
      <c r="L56" s="258"/>
      <c r="M56" s="257"/>
      <c r="N56" s="269"/>
      <c r="O56" s="91"/>
      <c r="P56" s="99"/>
      <c r="Q56" s="92"/>
      <c r="R56" s="166" t="s">
        <v>312</v>
      </c>
      <c r="S56" s="165">
        <v>45691</v>
      </c>
      <c r="T56" s="165">
        <v>46006</v>
      </c>
      <c r="U56" s="165">
        <v>45777</v>
      </c>
      <c r="V56" s="165" t="s">
        <v>307</v>
      </c>
      <c r="W56" s="165"/>
      <c r="X56" s="165"/>
      <c r="Y56" s="165"/>
      <c r="Z56" s="165"/>
      <c r="AA56" s="165"/>
      <c r="AB56" s="165"/>
      <c r="AC56" s="166"/>
      <c r="AD56" s="166"/>
    </row>
    <row r="57" spans="1:30" s="90" customFormat="1" ht="16.5" hidden="1" customHeight="1" x14ac:dyDescent="0.25">
      <c r="A57" s="273"/>
      <c r="B57" s="273"/>
      <c r="C57" s="282"/>
      <c r="D57" s="270"/>
      <c r="E57" s="272"/>
      <c r="F57" s="270"/>
      <c r="G57" s="271"/>
      <c r="H57" s="258"/>
      <c r="I57" s="257"/>
      <c r="J57" s="259"/>
      <c r="K57" s="257"/>
      <c r="L57" s="258"/>
      <c r="M57" s="257"/>
      <c r="N57" s="269"/>
      <c r="O57" s="91"/>
      <c r="P57" s="99"/>
      <c r="Q57" s="92"/>
      <c r="R57" s="168"/>
      <c r="S57" s="165">
        <v>45691</v>
      </c>
      <c r="T57" s="165">
        <v>46006</v>
      </c>
      <c r="U57" s="165">
        <v>45777</v>
      </c>
      <c r="V57" s="165" t="s">
        <v>307</v>
      </c>
      <c r="W57" s="165"/>
      <c r="X57" s="165"/>
      <c r="Y57" s="165"/>
      <c r="Z57" s="165"/>
      <c r="AA57" s="89"/>
      <c r="AB57" s="165"/>
      <c r="AC57" s="166"/>
      <c r="AD57" s="166"/>
    </row>
    <row r="58" spans="1:30" s="90" customFormat="1" ht="16.5" hidden="1" customHeight="1" x14ac:dyDescent="0.25">
      <c r="A58" s="273"/>
      <c r="B58" s="273"/>
      <c r="C58" s="285"/>
      <c r="D58" s="270"/>
      <c r="E58" s="272"/>
      <c r="F58" s="270"/>
      <c r="G58" s="271"/>
      <c r="H58" s="258"/>
      <c r="I58" s="257"/>
      <c r="J58" s="259"/>
      <c r="K58" s="257"/>
      <c r="L58" s="258"/>
      <c r="M58" s="257"/>
      <c r="N58" s="269"/>
      <c r="O58" s="91"/>
      <c r="P58" s="99"/>
      <c r="Q58" s="92"/>
      <c r="R58" s="168"/>
      <c r="S58" s="165">
        <v>45691</v>
      </c>
      <c r="T58" s="165">
        <v>46006</v>
      </c>
      <c r="U58" s="165">
        <v>45777</v>
      </c>
      <c r="V58" s="165" t="s">
        <v>307</v>
      </c>
      <c r="W58" s="165"/>
      <c r="X58" s="165"/>
      <c r="Y58" s="165"/>
      <c r="Z58" s="165"/>
      <c r="AA58" s="165"/>
      <c r="AB58" s="165"/>
      <c r="AC58" s="166"/>
      <c r="AD58" s="166"/>
    </row>
    <row r="59" spans="1:30" s="90" customFormat="1" ht="16.5" hidden="1" customHeight="1" x14ac:dyDescent="0.25">
      <c r="A59" s="273"/>
      <c r="B59" s="273"/>
      <c r="C59" s="270"/>
      <c r="D59" s="270"/>
      <c r="E59" s="272"/>
      <c r="F59" s="270"/>
      <c r="G59" s="271"/>
      <c r="H59" s="258"/>
      <c r="I59" s="257"/>
      <c r="J59" s="259"/>
      <c r="K59" s="257"/>
      <c r="L59" s="258"/>
      <c r="M59" s="257"/>
      <c r="N59" s="269"/>
      <c r="O59" s="91"/>
      <c r="P59" s="99"/>
      <c r="Q59" s="99"/>
      <c r="R59" s="168"/>
      <c r="S59" s="165">
        <v>45691</v>
      </c>
      <c r="T59" s="165">
        <v>46006</v>
      </c>
      <c r="U59" s="165">
        <v>45777</v>
      </c>
      <c r="V59" s="165" t="s">
        <v>307</v>
      </c>
      <c r="W59" s="165"/>
      <c r="X59" s="165"/>
      <c r="Y59" s="165"/>
      <c r="Z59" s="165"/>
      <c r="AA59" s="165"/>
      <c r="AB59" s="165"/>
      <c r="AC59" s="166"/>
      <c r="AD59" s="166"/>
    </row>
    <row r="60" spans="1:30" s="90" customFormat="1" ht="16.5" hidden="1" customHeight="1" x14ac:dyDescent="0.25">
      <c r="A60" s="273"/>
      <c r="B60" s="273"/>
      <c r="C60" s="270"/>
      <c r="D60" s="270"/>
      <c r="E60" s="272"/>
      <c r="F60" s="270"/>
      <c r="G60" s="271"/>
      <c r="H60" s="258"/>
      <c r="I60" s="257"/>
      <c r="J60" s="259"/>
      <c r="K60" s="257"/>
      <c r="L60" s="258"/>
      <c r="M60" s="257"/>
      <c r="N60" s="269"/>
      <c r="O60" s="91"/>
      <c r="P60" s="99"/>
      <c r="Q60" s="98"/>
      <c r="R60" s="168"/>
      <c r="S60" s="165">
        <v>45691</v>
      </c>
      <c r="T60" s="165">
        <v>46006</v>
      </c>
      <c r="U60" s="165">
        <v>45777</v>
      </c>
      <c r="V60" s="165" t="s">
        <v>307</v>
      </c>
      <c r="W60" s="165"/>
      <c r="X60" s="165"/>
      <c r="Y60" s="165"/>
      <c r="Z60" s="165"/>
      <c r="AA60" s="165"/>
      <c r="AB60" s="165"/>
      <c r="AC60" s="166"/>
      <c r="AD60" s="166"/>
    </row>
    <row r="61" spans="1:30" s="90" customFormat="1" ht="16.5" hidden="1" customHeight="1" x14ac:dyDescent="0.25">
      <c r="A61" s="273"/>
      <c r="B61" s="273"/>
      <c r="C61" s="270"/>
      <c r="D61" s="270"/>
      <c r="E61" s="272"/>
      <c r="F61" s="270"/>
      <c r="G61" s="271"/>
      <c r="H61" s="258"/>
      <c r="I61" s="257"/>
      <c r="J61" s="259"/>
      <c r="K61" s="257"/>
      <c r="L61" s="258"/>
      <c r="M61" s="257"/>
      <c r="N61" s="269"/>
      <c r="O61" s="91"/>
      <c r="P61" s="96"/>
      <c r="Q61" s="92"/>
      <c r="R61" s="166" t="s">
        <v>312</v>
      </c>
      <c r="S61" s="165">
        <v>45691</v>
      </c>
      <c r="T61" s="165">
        <v>46006</v>
      </c>
      <c r="U61" s="165">
        <v>45777</v>
      </c>
      <c r="V61" s="165" t="s">
        <v>307</v>
      </c>
      <c r="W61" s="170"/>
      <c r="X61" s="171"/>
      <c r="Y61" s="163"/>
      <c r="Z61" s="163"/>
      <c r="AA61" s="172"/>
      <c r="AB61" s="173"/>
      <c r="AC61" s="166"/>
      <c r="AD61" s="166"/>
    </row>
    <row r="62" spans="1:30" s="90" customFormat="1" ht="16.5" hidden="1" customHeight="1" x14ac:dyDescent="0.25">
      <c r="A62" s="273"/>
      <c r="B62" s="273"/>
      <c r="C62" s="270"/>
      <c r="D62" s="270"/>
      <c r="E62" s="272"/>
      <c r="F62" s="270"/>
      <c r="G62" s="271"/>
      <c r="H62" s="258"/>
      <c r="I62" s="257"/>
      <c r="J62" s="259"/>
      <c r="K62" s="257"/>
      <c r="L62" s="258"/>
      <c r="M62" s="257"/>
      <c r="N62" s="269"/>
      <c r="O62" s="91"/>
      <c r="P62" s="99"/>
      <c r="Q62" s="92"/>
      <c r="R62" s="166" t="s">
        <v>313</v>
      </c>
      <c r="S62" s="165">
        <v>45691</v>
      </c>
      <c r="T62" s="165">
        <v>46006</v>
      </c>
      <c r="U62" s="165">
        <v>45777</v>
      </c>
      <c r="V62" s="165" t="s">
        <v>307</v>
      </c>
      <c r="W62" s="165"/>
      <c r="X62" s="165"/>
      <c r="Y62" s="165"/>
      <c r="Z62" s="165"/>
      <c r="AA62" s="165"/>
      <c r="AB62" s="165"/>
      <c r="AC62" s="166"/>
      <c r="AD62" s="166"/>
    </row>
    <row r="63" spans="1:30" s="90" customFormat="1" ht="16.5" hidden="1" customHeight="1" x14ac:dyDescent="0.25">
      <c r="A63" s="273"/>
      <c r="B63" s="273"/>
      <c r="C63" s="270"/>
      <c r="D63" s="270"/>
      <c r="E63" s="272"/>
      <c r="F63" s="270"/>
      <c r="G63" s="271"/>
      <c r="H63" s="258"/>
      <c r="I63" s="257"/>
      <c r="J63" s="259"/>
      <c r="K63" s="257"/>
      <c r="L63" s="258"/>
      <c r="M63" s="257"/>
      <c r="N63" s="269"/>
      <c r="O63" s="91"/>
      <c r="P63" s="99"/>
      <c r="Q63" s="92"/>
      <c r="R63" s="166" t="s">
        <v>313</v>
      </c>
      <c r="S63" s="165">
        <v>45691</v>
      </c>
      <c r="T63" s="165">
        <v>46006</v>
      </c>
      <c r="U63" s="165">
        <v>45777</v>
      </c>
      <c r="V63" s="165" t="s">
        <v>307</v>
      </c>
      <c r="W63" s="165"/>
      <c r="X63" s="165"/>
      <c r="Y63" s="165"/>
      <c r="Z63" s="165"/>
      <c r="AA63" s="165"/>
      <c r="AB63" s="165"/>
      <c r="AC63" s="166"/>
      <c r="AD63" s="166"/>
    </row>
    <row r="64" spans="1:30" s="90" customFormat="1" ht="16.5" hidden="1" customHeight="1" x14ac:dyDescent="0.25">
      <c r="A64" s="273"/>
      <c r="B64" s="273"/>
      <c r="C64" s="270"/>
      <c r="D64" s="270"/>
      <c r="E64" s="272"/>
      <c r="F64" s="270"/>
      <c r="G64" s="271"/>
      <c r="H64" s="258"/>
      <c r="I64" s="257"/>
      <c r="J64" s="259"/>
      <c r="K64" s="257"/>
      <c r="L64" s="258"/>
      <c r="M64" s="257"/>
      <c r="N64" s="269"/>
      <c r="O64" s="91"/>
      <c r="P64" s="99"/>
      <c r="Q64" s="92"/>
      <c r="R64" s="168" t="s">
        <v>314</v>
      </c>
      <c r="S64" s="165">
        <v>45691</v>
      </c>
      <c r="T64" s="165">
        <v>46006</v>
      </c>
      <c r="U64" s="165">
        <v>45777</v>
      </c>
      <c r="V64" s="165" t="s">
        <v>307</v>
      </c>
      <c r="W64" s="165"/>
      <c r="X64" s="165"/>
      <c r="Y64" s="165"/>
      <c r="Z64" s="165"/>
      <c r="AA64" s="165"/>
      <c r="AB64" s="165"/>
      <c r="AC64" s="166"/>
      <c r="AD64" s="166"/>
    </row>
    <row r="65" spans="1:30" s="90" customFormat="1" ht="64.5" hidden="1" customHeight="1" x14ac:dyDescent="0.25">
      <c r="A65" s="273"/>
      <c r="B65" s="273"/>
      <c r="C65" s="270"/>
      <c r="D65" s="270"/>
      <c r="E65" s="272"/>
      <c r="F65" s="270"/>
      <c r="G65" s="271"/>
      <c r="H65" s="258"/>
      <c r="I65" s="257"/>
      <c r="J65" s="259"/>
      <c r="K65" s="257"/>
      <c r="L65" s="258"/>
      <c r="M65" s="257"/>
      <c r="N65" s="269"/>
      <c r="O65" s="91"/>
      <c r="P65" s="99"/>
      <c r="Q65" s="99"/>
      <c r="R65" s="168" t="s">
        <v>314</v>
      </c>
      <c r="S65" s="165">
        <v>45691</v>
      </c>
      <c r="T65" s="165">
        <v>46006</v>
      </c>
      <c r="U65" s="165">
        <v>45777</v>
      </c>
      <c r="V65" s="165" t="s">
        <v>307</v>
      </c>
      <c r="W65" s="165"/>
      <c r="X65" s="165"/>
      <c r="Y65" s="165"/>
      <c r="Z65" s="165"/>
      <c r="AA65" s="165"/>
      <c r="AB65" s="165"/>
      <c r="AC65" s="166"/>
      <c r="AD65" s="166"/>
    </row>
    <row r="66" spans="1:30" s="90" customFormat="1" ht="16.5" hidden="1" customHeight="1" x14ac:dyDescent="0.25">
      <c r="A66" s="273"/>
      <c r="B66" s="273"/>
      <c r="C66" s="270"/>
      <c r="D66" s="270"/>
      <c r="E66" s="272"/>
      <c r="F66" s="270"/>
      <c r="G66" s="271"/>
      <c r="H66" s="258"/>
      <c r="I66" s="257"/>
      <c r="J66" s="259"/>
      <c r="K66" s="257"/>
      <c r="L66" s="258"/>
      <c r="M66" s="257"/>
      <c r="N66" s="269"/>
      <c r="O66" s="91"/>
      <c r="P66" s="99"/>
      <c r="Q66" s="92"/>
      <c r="R66" s="168" t="s">
        <v>314</v>
      </c>
      <c r="S66" s="165">
        <v>45691</v>
      </c>
      <c r="T66" s="165">
        <v>46006</v>
      </c>
      <c r="U66" s="165">
        <v>45777</v>
      </c>
      <c r="V66" s="165" t="s">
        <v>307</v>
      </c>
      <c r="W66" s="165"/>
      <c r="X66" s="165"/>
      <c r="Y66" s="165"/>
      <c r="Z66" s="165"/>
      <c r="AA66" s="165"/>
      <c r="AB66" s="165"/>
      <c r="AC66" s="166"/>
      <c r="AD66" s="166"/>
    </row>
    <row r="67" spans="1:30" s="90" customFormat="1" ht="16.5" hidden="1" customHeight="1" x14ac:dyDescent="0.2">
      <c r="A67" s="273"/>
      <c r="B67" s="273"/>
      <c r="C67" s="270"/>
      <c r="D67" s="270"/>
      <c r="E67" s="272"/>
      <c r="F67" s="270"/>
      <c r="G67" s="271"/>
      <c r="H67" s="258"/>
      <c r="I67" s="257"/>
      <c r="J67" s="259"/>
      <c r="K67" s="257"/>
      <c r="L67" s="258"/>
      <c r="M67" s="257"/>
      <c r="N67" s="269"/>
      <c r="O67" s="91"/>
      <c r="P67" s="96"/>
      <c r="Q67" s="92"/>
      <c r="R67" s="168" t="s">
        <v>314</v>
      </c>
      <c r="S67" s="165">
        <v>45691</v>
      </c>
      <c r="T67" s="165">
        <v>46006</v>
      </c>
      <c r="U67" s="165">
        <v>45777</v>
      </c>
      <c r="V67" s="165" t="s">
        <v>307</v>
      </c>
      <c r="W67" s="174"/>
      <c r="X67" s="165"/>
      <c r="Y67" s="165"/>
      <c r="Z67" s="165"/>
      <c r="AA67" s="165"/>
      <c r="AB67" s="165"/>
      <c r="AC67" s="166"/>
      <c r="AD67" s="166"/>
    </row>
    <row r="68" spans="1:30" s="90" customFormat="1" ht="16.5" hidden="1" customHeight="1" x14ac:dyDescent="0.25">
      <c r="A68" s="273"/>
      <c r="B68" s="273"/>
      <c r="C68" s="270"/>
      <c r="D68" s="270"/>
      <c r="E68" s="272"/>
      <c r="F68" s="270"/>
      <c r="G68" s="271"/>
      <c r="H68" s="258"/>
      <c r="I68" s="257"/>
      <c r="J68" s="259"/>
      <c r="K68" s="257"/>
      <c r="L68" s="258"/>
      <c r="M68" s="257"/>
      <c r="N68" s="269"/>
      <c r="O68" s="91"/>
      <c r="P68" s="99"/>
      <c r="Q68" s="92"/>
      <c r="R68" s="166" t="s">
        <v>315</v>
      </c>
      <c r="S68" s="165">
        <v>45691</v>
      </c>
      <c r="T68" s="165">
        <v>46006</v>
      </c>
      <c r="U68" s="165">
        <v>45777</v>
      </c>
      <c r="V68" s="165" t="s">
        <v>307</v>
      </c>
      <c r="W68" s="165"/>
      <c r="X68" s="165"/>
      <c r="Y68" s="165"/>
      <c r="Z68" s="165"/>
      <c r="AA68" s="165"/>
      <c r="AB68" s="165"/>
      <c r="AC68" s="166"/>
      <c r="AD68" s="166"/>
    </row>
    <row r="69" spans="1:30" s="90" customFormat="1" ht="16.5" hidden="1" customHeight="1" x14ac:dyDescent="0.25">
      <c r="A69" s="273"/>
      <c r="B69" s="273"/>
      <c r="C69" s="270"/>
      <c r="D69" s="270"/>
      <c r="E69" s="272"/>
      <c r="F69" s="270"/>
      <c r="G69" s="271"/>
      <c r="H69" s="258"/>
      <c r="I69" s="257"/>
      <c r="J69" s="259"/>
      <c r="K69" s="257"/>
      <c r="L69" s="258"/>
      <c r="M69" s="257"/>
      <c r="N69" s="269"/>
      <c r="O69" s="91"/>
      <c r="P69" s="99"/>
      <c r="Q69" s="92"/>
      <c r="R69" s="166" t="s">
        <v>315</v>
      </c>
      <c r="S69" s="165">
        <v>45691</v>
      </c>
      <c r="T69" s="165">
        <v>46006</v>
      </c>
      <c r="U69" s="165">
        <v>45777</v>
      </c>
      <c r="V69" s="165" t="s">
        <v>307</v>
      </c>
      <c r="W69" s="165"/>
      <c r="X69" s="165"/>
      <c r="Y69" s="165"/>
      <c r="Z69" s="165"/>
      <c r="AA69" s="165"/>
      <c r="AB69" s="165"/>
      <c r="AC69" s="166"/>
      <c r="AD69" s="166"/>
    </row>
    <row r="70" spans="1:30" s="90" customFormat="1" ht="16.5" hidden="1" customHeight="1" x14ac:dyDescent="0.25">
      <c r="A70" s="273"/>
      <c r="B70" s="273"/>
      <c r="C70" s="270"/>
      <c r="D70" s="270"/>
      <c r="E70" s="272"/>
      <c r="F70" s="270"/>
      <c r="G70" s="271"/>
      <c r="H70" s="258"/>
      <c r="I70" s="257"/>
      <c r="J70" s="259"/>
      <c r="K70" s="257"/>
      <c r="L70" s="258"/>
      <c r="M70" s="257"/>
      <c r="N70" s="269"/>
      <c r="O70" s="91"/>
      <c r="P70" s="99"/>
      <c r="Q70" s="92"/>
      <c r="R70" s="166" t="s">
        <v>315</v>
      </c>
      <c r="S70" s="165">
        <v>45691</v>
      </c>
      <c r="T70" s="165">
        <v>46006</v>
      </c>
      <c r="U70" s="165">
        <v>45777</v>
      </c>
      <c r="V70" s="165" t="s">
        <v>307</v>
      </c>
      <c r="W70" s="165"/>
      <c r="X70" s="165"/>
      <c r="Y70" s="165"/>
      <c r="Z70" s="165"/>
      <c r="AA70" s="165"/>
      <c r="AB70" s="165"/>
      <c r="AC70" s="166"/>
      <c r="AD70" s="166"/>
    </row>
    <row r="71" spans="1:30" s="90" customFormat="1" ht="16.5" hidden="1" customHeight="1" x14ac:dyDescent="0.25">
      <c r="A71" s="273"/>
      <c r="B71" s="273"/>
      <c r="C71" s="270"/>
      <c r="D71" s="270"/>
      <c r="E71" s="272"/>
      <c r="F71" s="270"/>
      <c r="G71" s="271"/>
      <c r="H71" s="258"/>
      <c r="I71" s="257"/>
      <c r="J71" s="259"/>
      <c r="K71" s="257"/>
      <c r="L71" s="258"/>
      <c r="M71" s="257"/>
      <c r="N71" s="269"/>
      <c r="O71" s="91"/>
      <c r="P71" s="99"/>
      <c r="Q71" s="99"/>
      <c r="R71" s="166" t="s">
        <v>315</v>
      </c>
      <c r="S71" s="165">
        <v>45691</v>
      </c>
      <c r="T71" s="165">
        <v>46006</v>
      </c>
      <c r="U71" s="165">
        <v>45777</v>
      </c>
      <c r="V71" s="165" t="s">
        <v>307</v>
      </c>
      <c r="W71" s="165"/>
      <c r="X71" s="165"/>
      <c r="Y71" s="165"/>
      <c r="Z71" s="165"/>
      <c r="AA71" s="165"/>
      <c r="AB71" s="165"/>
      <c r="AC71" s="166"/>
      <c r="AD71" s="166"/>
    </row>
    <row r="72" spans="1:30" s="90" customFormat="1" ht="16.5" hidden="1" customHeight="1" x14ac:dyDescent="0.25">
      <c r="A72" s="273"/>
      <c r="B72" s="273"/>
      <c r="C72" s="270"/>
      <c r="D72" s="270"/>
      <c r="E72" s="272"/>
      <c r="F72" s="270"/>
      <c r="G72" s="271"/>
      <c r="H72" s="258"/>
      <c r="I72" s="257"/>
      <c r="J72" s="259"/>
      <c r="K72" s="257"/>
      <c r="L72" s="258"/>
      <c r="M72" s="257"/>
      <c r="N72" s="269"/>
      <c r="O72" s="91"/>
      <c r="P72" s="99"/>
      <c r="Q72" s="99"/>
      <c r="R72" s="166" t="s">
        <v>315</v>
      </c>
      <c r="S72" s="165">
        <v>45691</v>
      </c>
      <c r="T72" s="165">
        <v>46006</v>
      </c>
      <c r="U72" s="165">
        <v>45777</v>
      </c>
      <c r="V72" s="165" t="s">
        <v>307</v>
      </c>
      <c r="W72" s="165"/>
      <c r="X72" s="165"/>
      <c r="Y72" s="165"/>
      <c r="Z72" s="165"/>
      <c r="AA72" s="165"/>
      <c r="AB72" s="165"/>
      <c r="AC72" s="166"/>
      <c r="AD72" s="166"/>
    </row>
    <row r="73" spans="1:30" s="90" customFormat="1" ht="16.5" hidden="1" customHeight="1" x14ac:dyDescent="0.25">
      <c r="A73" s="273"/>
      <c r="B73" s="273"/>
      <c r="C73" s="270"/>
      <c r="D73" s="270"/>
      <c r="E73" s="272"/>
      <c r="F73" s="270"/>
      <c r="G73" s="271"/>
      <c r="H73" s="258"/>
      <c r="I73" s="257"/>
      <c r="J73" s="259"/>
      <c r="K73" s="257"/>
      <c r="L73" s="258"/>
      <c r="M73" s="257"/>
      <c r="N73" s="269"/>
      <c r="O73" s="91"/>
      <c r="P73" s="96"/>
      <c r="Q73" s="99"/>
      <c r="R73" s="166" t="s">
        <v>315</v>
      </c>
      <c r="S73" s="165">
        <v>45691</v>
      </c>
      <c r="T73" s="165">
        <v>46006</v>
      </c>
      <c r="U73" s="165">
        <v>45777</v>
      </c>
      <c r="V73" s="165" t="s">
        <v>307</v>
      </c>
      <c r="W73" s="165"/>
      <c r="X73" s="165"/>
      <c r="Y73" s="165"/>
      <c r="Z73" s="165"/>
      <c r="AA73" s="165"/>
      <c r="AB73" s="165"/>
      <c r="AC73" s="166"/>
      <c r="AD73" s="166"/>
    </row>
    <row r="74" spans="1:30" s="90" customFormat="1" ht="16.5" hidden="1" customHeight="1" x14ac:dyDescent="0.25">
      <c r="A74" s="273"/>
      <c r="B74" s="273"/>
      <c r="C74" s="270"/>
      <c r="D74" s="270"/>
      <c r="E74" s="272"/>
      <c r="F74" s="270"/>
      <c r="G74" s="271"/>
      <c r="H74" s="258"/>
      <c r="I74" s="257"/>
      <c r="J74" s="259"/>
      <c r="K74" s="257"/>
      <c r="L74" s="258"/>
      <c r="M74" s="257"/>
      <c r="N74" s="269"/>
      <c r="O74" s="91"/>
      <c r="P74" s="99"/>
      <c r="Q74" s="99"/>
      <c r="R74" s="166" t="s">
        <v>315</v>
      </c>
      <c r="S74" s="165">
        <v>45691</v>
      </c>
      <c r="T74" s="165">
        <v>46006</v>
      </c>
      <c r="U74" s="165">
        <v>45777</v>
      </c>
      <c r="V74" s="165" t="s">
        <v>307</v>
      </c>
      <c r="W74" s="165"/>
      <c r="X74" s="165"/>
      <c r="Y74" s="165"/>
      <c r="Z74" s="165"/>
      <c r="AA74" s="165"/>
      <c r="AB74" s="165"/>
      <c r="AC74" s="166"/>
      <c r="AD74" s="166"/>
    </row>
    <row r="75" spans="1:30" s="90" customFormat="1" ht="16.5" hidden="1" customHeight="1" x14ac:dyDescent="0.25">
      <c r="A75" s="273"/>
      <c r="B75" s="273"/>
      <c r="C75" s="270"/>
      <c r="D75" s="270"/>
      <c r="E75" s="272"/>
      <c r="F75" s="270"/>
      <c r="G75" s="271"/>
      <c r="H75" s="258"/>
      <c r="I75" s="257"/>
      <c r="J75" s="259"/>
      <c r="K75" s="257"/>
      <c r="L75" s="258"/>
      <c r="M75" s="257"/>
      <c r="N75" s="269"/>
      <c r="O75" s="91"/>
      <c r="P75" s="99"/>
      <c r="Q75" s="99"/>
      <c r="R75" s="166" t="s">
        <v>315</v>
      </c>
      <c r="S75" s="165">
        <v>45691</v>
      </c>
      <c r="T75" s="165">
        <v>46006</v>
      </c>
      <c r="U75" s="165">
        <v>45777</v>
      </c>
      <c r="V75" s="165" t="s">
        <v>307</v>
      </c>
      <c r="W75" s="165"/>
      <c r="X75" s="165"/>
      <c r="Y75" s="165"/>
      <c r="Z75" s="165"/>
      <c r="AA75" s="165"/>
      <c r="AB75" s="165"/>
      <c r="AC75" s="166"/>
      <c r="AD75" s="166"/>
    </row>
    <row r="76" spans="1:30" s="90" customFormat="1" ht="16.5" hidden="1" customHeight="1" x14ac:dyDescent="0.25">
      <c r="A76" s="273"/>
      <c r="B76" s="273"/>
      <c r="C76" s="270"/>
      <c r="D76" s="270"/>
      <c r="E76" s="272"/>
      <c r="F76" s="270"/>
      <c r="G76" s="271"/>
      <c r="H76" s="258"/>
      <c r="I76" s="257"/>
      <c r="J76" s="259"/>
      <c r="K76" s="257"/>
      <c r="L76" s="258"/>
      <c r="M76" s="257"/>
      <c r="N76" s="269"/>
      <c r="O76" s="91"/>
      <c r="P76" s="99"/>
      <c r="Q76" s="92"/>
      <c r="R76" s="168"/>
      <c r="S76" s="175"/>
      <c r="T76" s="175"/>
      <c r="U76" s="175"/>
      <c r="V76" s="165"/>
      <c r="W76" s="165"/>
      <c r="X76" s="165"/>
      <c r="Y76" s="165"/>
      <c r="Z76" s="165"/>
      <c r="AA76" s="165"/>
      <c r="AB76" s="165"/>
      <c r="AC76" s="166"/>
      <c r="AD76" s="166"/>
    </row>
    <row r="77" spans="1:30" s="90" customFormat="1" ht="79.5" hidden="1" customHeight="1" x14ac:dyDescent="0.25">
      <c r="A77" s="273"/>
      <c r="B77" s="273"/>
      <c r="C77" s="270"/>
      <c r="D77" s="270"/>
      <c r="E77" s="272"/>
      <c r="F77" s="270"/>
      <c r="G77" s="271"/>
      <c r="H77" s="258"/>
      <c r="I77" s="257"/>
      <c r="J77" s="259"/>
      <c r="K77" s="257"/>
      <c r="L77" s="258"/>
      <c r="M77" s="257"/>
      <c r="N77" s="269"/>
      <c r="O77" s="91"/>
      <c r="P77" s="99"/>
      <c r="Q77" s="99"/>
      <c r="R77" s="168"/>
      <c r="S77" s="175"/>
      <c r="T77" s="175"/>
      <c r="U77" s="175"/>
      <c r="V77" s="165"/>
      <c r="W77" s="165"/>
      <c r="X77" s="165"/>
      <c r="Y77" s="165"/>
      <c r="Z77" s="165"/>
      <c r="AA77" s="165"/>
      <c r="AB77" s="165"/>
      <c r="AC77" s="166"/>
      <c r="AD77" s="166"/>
    </row>
    <row r="78" spans="1:30" s="90" customFormat="1" ht="49.5" hidden="1" customHeight="1" x14ac:dyDescent="0.25">
      <c r="A78" s="273"/>
      <c r="B78" s="273"/>
      <c r="C78" s="270"/>
      <c r="D78" s="270"/>
      <c r="E78" s="272"/>
      <c r="F78" s="270"/>
      <c r="G78" s="271"/>
      <c r="H78" s="258"/>
      <c r="I78" s="257"/>
      <c r="J78" s="259"/>
      <c r="K78" s="257"/>
      <c r="L78" s="258"/>
      <c r="M78" s="257"/>
      <c r="N78" s="269"/>
      <c r="O78" s="91"/>
      <c r="P78" s="99"/>
      <c r="Q78" s="99"/>
      <c r="R78" s="168"/>
      <c r="S78" s="175"/>
      <c r="T78" s="175"/>
      <c r="U78" s="175"/>
      <c r="V78" s="165"/>
      <c r="W78" s="165"/>
      <c r="X78" s="165"/>
      <c r="Y78" s="165"/>
      <c r="Z78" s="165"/>
      <c r="AA78" s="165"/>
      <c r="AB78" s="165"/>
      <c r="AC78" s="166"/>
      <c r="AD78" s="166"/>
    </row>
    <row r="79" spans="1:30" s="90" customFormat="1" ht="16.5" hidden="1" customHeight="1" x14ac:dyDescent="0.25">
      <c r="A79" s="273"/>
      <c r="B79" s="273"/>
      <c r="C79" s="270"/>
      <c r="D79" s="270"/>
      <c r="E79" s="272"/>
      <c r="F79" s="270"/>
      <c r="G79" s="271"/>
      <c r="H79" s="258"/>
      <c r="I79" s="257"/>
      <c r="J79" s="259"/>
      <c r="K79" s="257"/>
      <c r="L79" s="258"/>
      <c r="M79" s="257"/>
      <c r="N79" s="269"/>
      <c r="O79" s="91"/>
      <c r="P79" s="96"/>
      <c r="Q79" s="99"/>
      <c r="R79" s="166" t="s">
        <v>316</v>
      </c>
      <c r="S79" s="165">
        <v>45324</v>
      </c>
      <c r="T79" s="165">
        <v>45641</v>
      </c>
      <c r="U79" s="165" t="s">
        <v>317</v>
      </c>
      <c r="V79" s="165" t="s">
        <v>307</v>
      </c>
      <c r="W79" s="165"/>
      <c r="X79" s="165"/>
      <c r="Y79" s="165"/>
      <c r="Z79" s="165"/>
      <c r="AA79" s="165"/>
      <c r="AB79" s="165"/>
      <c r="AC79" s="166"/>
      <c r="AD79" s="166"/>
    </row>
    <row r="80" spans="1:30" s="90" customFormat="1" ht="16.5" hidden="1" customHeight="1" x14ac:dyDescent="0.25">
      <c r="A80" s="273"/>
      <c r="B80" s="273"/>
      <c r="C80" s="270"/>
      <c r="D80" s="270"/>
      <c r="E80" s="272"/>
      <c r="F80" s="270"/>
      <c r="G80" s="271"/>
      <c r="H80" s="258"/>
      <c r="I80" s="257"/>
      <c r="J80" s="259"/>
      <c r="K80" s="257"/>
      <c r="L80" s="258"/>
      <c r="M80" s="257"/>
      <c r="N80" s="269"/>
      <c r="O80" s="91"/>
      <c r="P80" s="99"/>
      <c r="Q80" s="92"/>
      <c r="R80" s="166" t="s">
        <v>318</v>
      </c>
      <c r="S80" s="165">
        <v>45324</v>
      </c>
      <c r="T80" s="165">
        <v>45641</v>
      </c>
      <c r="U80" s="165" t="s">
        <v>317</v>
      </c>
      <c r="V80" s="165" t="s">
        <v>307</v>
      </c>
      <c r="W80" s="165"/>
      <c r="X80" s="165"/>
      <c r="Y80" s="165"/>
      <c r="Z80" s="165"/>
      <c r="AA80" s="165"/>
      <c r="AB80" s="165"/>
      <c r="AC80" s="166"/>
      <c r="AD80" s="166"/>
    </row>
    <row r="81" spans="1:30" s="90" customFormat="1" ht="16.5" hidden="1" customHeight="1" x14ac:dyDescent="0.25">
      <c r="A81" s="273"/>
      <c r="B81" s="273"/>
      <c r="C81" s="270"/>
      <c r="D81" s="270"/>
      <c r="E81" s="272"/>
      <c r="F81" s="270"/>
      <c r="G81" s="271"/>
      <c r="H81" s="258"/>
      <c r="I81" s="257"/>
      <c r="J81" s="259"/>
      <c r="K81" s="257"/>
      <c r="L81" s="258"/>
      <c r="M81" s="257"/>
      <c r="N81" s="269"/>
      <c r="O81" s="91"/>
      <c r="P81" s="99"/>
      <c r="Q81" s="92"/>
      <c r="R81" s="166"/>
      <c r="S81" s="165"/>
      <c r="T81" s="165"/>
      <c r="U81" s="165"/>
      <c r="V81" s="165"/>
      <c r="W81" s="165"/>
      <c r="X81" s="165"/>
      <c r="Y81" s="165"/>
      <c r="Z81" s="165"/>
      <c r="AA81" s="165"/>
      <c r="AB81" s="165"/>
      <c r="AC81" s="166"/>
      <c r="AD81" s="166"/>
    </row>
    <row r="82" spans="1:30" s="90" customFormat="1" ht="16.5" hidden="1" customHeight="1" x14ac:dyDescent="0.25">
      <c r="A82" s="273"/>
      <c r="B82" s="273"/>
      <c r="C82" s="270"/>
      <c r="D82" s="270"/>
      <c r="E82" s="272"/>
      <c r="F82" s="270"/>
      <c r="G82" s="271"/>
      <c r="H82" s="258"/>
      <c r="I82" s="257"/>
      <c r="J82" s="259"/>
      <c r="K82" s="257"/>
      <c r="L82" s="258"/>
      <c r="M82" s="257"/>
      <c r="N82" s="269"/>
      <c r="O82" s="91"/>
      <c r="P82" s="99"/>
      <c r="Q82" s="92"/>
      <c r="R82" s="166"/>
      <c r="S82" s="165"/>
      <c r="T82" s="165"/>
      <c r="U82" s="165"/>
      <c r="V82" s="165"/>
      <c r="W82" s="165"/>
      <c r="X82" s="165"/>
      <c r="Y82" s="165"/>
      <c r="Z82" s="165"/>
      <c r="AA82" s="165"/>
      <c r="AB82" s="165"/>
      <c r="AC82" s="166"/>
      <c r="AD82" s="166"/>
    </row>
    <row r="83" spans="1:30" s="90" customFormat="1" ht="99.75" hidden="1" customHeight="1" x14ac:dyDescent="0.25">
      <c r="A83" s="273"/>
      <c r="B83" s="273"/>
      <c r="C83" s="270"/>
      <c r="D83" s="270"/>
      <c r="E83" s="272"/>
      <c r="F83" s="270"/>
      <c r="G83" s="271"/>
      <c r="H83" s="258"/>
      <c r="I83" s="257"/>
      <c r="J83" s="259"/>
      <c r="K83" s="257"/>
      <c r="L83" s="258"/>
      <c r="M83" s="257"/>
      <c r="N83" s="269"/>
      <c r="O83" s="91"/>
      <c r="P83" s="99"/>
      <c r="Q83" s="99"/>
      <c r="R83" s="168"/>
      <c r="S83" s="175"/>
      <c r="T83" s="175"/>
      <c r="U83" s="175"/>
      <c r="V83" s="165"/>
      <c r="W83" s="165"/>
      <c r="X83" s="165"/>
      <c r="Y83" s="165"/>
      <c r="Z83" s="165"/>
      <c r="AA83" s="165"/>
      <c r="AB83" s="165"/>
      <c r="AC83" s="166"/>
      <c r="AD83" s="166"/>
    </row>
    <row r="84" spans="1:30" s="90" customFormat="1" ht="43.5" hidden="1" customHeight="1" x14ac:dyDescent="0.25">
      <c r="A84" s="273"/>
      <c r="B84" s="273"/>
      <c r="C84" s="270"/>
      <c r="D84" s="270"/>
      <c r="E84" s="272"/>
      <c r="F84" s="270"/>
      <c r="G84" s="271"/>
      <c r="H84" s="258"/>
      <c r="I84" s="257"/>
      <c r="J84" s="259"/>
      <c r="K84" s="257"/>
      <c r="L84" s="258"/>
      <c r="M84" s="257"/>
      <c r="N84" s="269"/>
      <c r="O84" s="91"/>
      <c r="P84" s="99"/>
      <c r="Q84" s="99"/>
      <c r="R84" s="168"/>
      <c r="S84" s="175"/>
      <c r="T84" s="175"/>
      <c r="U84" s="175"/>
      <c r="V84" s="165"/>
      <c r="W84" s="165"/>
      <c r="X84" s="165"/>
      <c r="Y84" s="165"/>
      <c r="Z84" s="165"/>
      <c r="AA84" s="165"/>
      <c r="AB84" s="165"/>
      <c r="AC84" s="166"/>
      <c r="AD84" s="166"/>
    </row>
    <row r="85" spans="1:30" s="90" customFormat="1" ht="16.5" hidden="1" customHeight="1" x14ac:dyDescent="0.25">
      <c r="A85" s="273"/>
      <c r="B85" s="273"/>
      <c r="C85" s="270"/>
      <c r="D85" s="270"/>
      <c r="E85" s="272"/>
      <c r="F85" s="270"/>
      <c r="G85" s="271"/>
      <c r="H85" s="258"/>
      <c r="I85" s="257"/>
      <c r="J85" s="259"/>
      <c r="K85" s="257"/>
      <c r="L85" s="258"/>
      <c r="M85" s="257"/>
      <c r="N85" s="269"/>
      <c r="O85" s="91"/>
      <c r="P85" s="96"/>
      <c r="Q85" s="99"/>
      <c r="R85" s="166" t="s">
        <v>319</v>
      </c>
      <c r="S85" s="165">
        <v>45324</v>
      </c>
      <c r="T85" s="165">
        <v>45641</v>
      </c>
      <c r="U85" s="165" t="s">
        <v>317</v>
      </c>
      <c r="V85" s="165" t="s">
        <v>307</v>
      </c>
      <c r="W85" s="165"/>
      <c r="X85" s="165"/>
      <c r="Y85" s="165"/>
      <c r="Z85" s="165"/>
      <c r="AA85" s="165"/>
      <c r="AB85" s="165"/>
      <c r="AC85" s="166"/>
      <c r="AD85" s="166"/>
    </row>
    <row r="86" spans="1:30" s="90" customFormat="1" ht="16.5" hidden="1" customHeight="1" x14ac:dyDescent="0.25">
      <c r="A86" s="273"/>
      <c r="B86" s="273"/>
      <c r="C86" s="270"/>
      <c r="D86" s="270"/>
      <c r="E86" s="272"/>
      <c r="F86" s="270"/>
      <c r="G86" s="271"/>
      <c r="H86" s="258"/>
      <c r="I86" s="257"/>
      <c r="J86" s="259"/>
      <c r="K86" s="257"/>
      <c r="L86" s="258"/>
      <c r="M86" s="257"/>
      <c r="N86" s="269"/>
      <c r="O86" s="91"/>
      <c r="P86" s="99"/>
      <c r="R86" s="168" t="s">
        <v>319</v>
      </c>
      <c r="S86" s="175">
        <v>45324</v>
      </c>
      <c r="T86" s="175">
        <v>45641</v>
      </c>
      <c r="U86" s="165" t="s">
        <v>317</v>
      </c>
      <c r="V86" s="165" t="s">
        <v>307</v>
      </c>
      <c r="W86" s="165"/>
      <c r="X86" s="165"/>
      <c r="Y86" s="165"/>
      <c r="Z86" s="165"/>
      <c r="AA86" s="165"/>
      <c r="AB86" s="165"/>
      <c r="AC86" s="166"/>
      <c r="AD86" s="166"/>
    </row>
    <row r="87" spans="1:30" s="90" customFormat="1" ht="16.5" hidden="1" customHeight="1" x14ac:dyDescent="0.25">
      <c r="A87" s="273"/>
      <c r="B87" s="273"/>
      <c r="C87" s="270"/>
      <c r="D87" s="270"/>
      <c r="E87" s="272"/>
      <c r="F87" s="270"/>
      <c r="G87" s="271"/>
      <c r="H87" s="258"/>
      <c r="I87" s="257"/>
      <c r="J87" s="259"/>
      <c r="K87" s="257"/>
      <c r="L87" s="258"/>
      <c r="M87" s="257"/>
      <c r="N87" s="269"/>
      <c r="O87" s="91"/>
      <c r="P87" s="99"/>
      <c r="Q87" s="92"/>
      <c r="R87" s="168"/>
      <c r="S87" s="175"/>
      <c r="T87" s="175"/>
      <c r="U87" s="175"/>
      <c r="V87" s="165"/>
      <c r="W87" s="165"/>
      <c r="X87" s="165"/>
      <c r="Y87" s="165"/>
      <c r="Z87" s="165"/>
      <c r="AA87" s="165"/>
      <c r="AB87" s="165"/>
      <c r="AC87" s="166"/>
      <c r="AD87" s="166"/>
    </row>
    <row r="88" spans="1:30" s="90" customFormat="1" ht="16.5" hidden="1" customHeight="1" x14ac:dyDescent="0.25">
      <c r="A88" s="273"/>
      <c r="B88" s="273"/>
      <c r="C88" s="270"/>
      <c r="D88" s="270"/>
      <c r="E88" s="272"/>
      <c r="F88" s="270"/>
      <c r="G88" s="271"/>
      <c r="H88" s="258"/>
      <c r="I88" s="257"/>
      <c r="J88" s="259"/>
      <c r="K88" s="257"/>
      <c r="L88" s="258"/>
      <c r="M88" s="257"/>
      <c r="N88" s="269"/>
      <c r="O88" s="91"/>
      <c r="P88" s="99"/>
      <c r="Q88" s="92"/>
      <c r="R88" s="168"/>
      <c r="S88" s="175"/>
      <c r="T88" s="175"/>
      <c r="U88" s="175"/>
      <c r="V88" s="165"/>
      <c r="W88" s="165"/>
      <c r="X88" s="165"/>
      <c r="Y88" s="165"/>
      <c r="Z88" s="165"/>
      <c r="AA88" s="165"/>
      <c r="AB88" s="165"/>
      <c r="AC88" s="166"/>
      <c r="AD88" s="166"/>
    </row>
    <row r="89" spans="1:30" s="90" customFormat="1" ht="72.75" hidden="1" customHeight="1" x14ac:dyDescent="0.25">
      <c r="A89" s="273"/>
      <c r="B89" s="273"/>
      <c r="C89" s="270"/>
      <c r="D89" s="270"/>
      <c r="E89" s="272"/>
      <c r="F89" s="270"/>
      <c r="G89" s="271"/>
      <c r="H89" s="258"/>
      <c r="I89" s="257"/>
      <c r="J89" s="259"/>
      <c r="K89" s="257"/>
      <c r="L89" s="258"/>
      <c r="M89" s="257"/>
      <c r="N89" s="269"/>
      <c r="O89" s="91"/>
      <c r="P89" s="99"/>
      <c r="Q89" s="99"/>
      <c r="R89" s="168"/>
      <c r="S89" s="175"/>
      <c r="T89" s="175"/>
      <c r="U89" s="175"/>
      <c r="V89" s="165"/>
      <c r="W89" s="165"/>
      <c r="X89" s="165"/>
      <c r="Y89" s="165"/>
      <c r="Z89" s="165"/>
      <c r="AA89" s="165"/>
      <c r="AB89" s="165"/>
      <c r="AC89" s="166"/>
      <c r="AD89" s="166"/>
    </row>
    <row r="90" spans="1:30" s="90" customFormat="1" ht="16.5" hidden="1" customHeight="1" x14ac:dyDescent="0.25">
      <c r="A90" s="273"/>
      <c r="B90" s="273"/>
      <c r="C90" s="270"/>
      <c r="D90" s="270"/>
      <c r="E90" s="272"/>
      <c r="F90" s="270"/>
      <c r="G90" s="271"/>
      <c r="H90" s="258"/>
      <c r="I90" s="257"/>
      <c r="J90" s="259"/>
      <c r="K90" s="257"/>
      <c r="L90" s="258"/>
      <c r="M90" s="257"/>
      <c r="N90" s="269"/>
      <c r="O90" s="91"/>
      <c r="P90" s="99"/>
      <c r="Q90" s="92"/>
      <c r="R90" s="168"/>
      <c r="S90" s="175"/>
      <c r="T90" s="175"/>
      <c r="U90" s="175"/>
      <c r="V90" s="165"/>
      <c r="W90" s="165"/>
      <c r="X90" s="165"/>
      <c r="Y90" s="165"/>
      <c r="Z90" s="165"/>
      <c r="AA90" s="165"/>
      <c r="AB90" s="165"/>
      <c r="AC90" s="166"/>
      <c r="AD90" s="166"/>
    </row>
    <row r="91" spans="1:30" s="90" customFormat="1" ht="16.5" hidden="1" customHeight="1" x14ac:dyDescent="0.25">
      <c r="A91" s="273"/>
      <c r="B91" s="273"/>
      <c r="C91" s="270"/>
      <c r="D91" s="270"/>
      <c r="E91" s="272"/>
      <c r="F91" s="270"/>
      <c r="G91" s="271"/>
      <c r="H91" s="258"/>
      <c r="I91" s="257"/>
      <c r="J91" s="259"/>
      <c r="K91" s="257"/>
      <c r="L91" s="258"/>
      <c r="M91" s="257"/>
      <c r="N91" s="269"/>
      <c r="O91" s="91"/>
      <c r="P91" s="96"/>
      <c r="Q91" s="92"/>
      <c r="R91" s="166" t="s">
        <v>320</v>
      </c>
      <c r="S91" s="165">
        <v>45324</v>
      </c>
      <c r="T91" s="165">
        <v>45641</v>
      </c>
      <c r="U91" s="165" t="s">
        <v>317</v>
      </c>
      <c r="V91" s="165" t="s">
        <v>307</v>
      </c>
      <c r="W91" s="165"/>
      <c r="X91" s="165"/>
      <c r="Y91" s="165"/>
      <c r="Z91" s="165"/>
      <c r="AA91" s="165"/>
      <c r="AB91" s="165"/>
      <c r="AC91" s="166"/>
      <c r="AD91" s="166"/>
    </row>
    <row r="92" spans="1:30" s="90" customFormat="1" ht="16.5" hidden="1" customHeight="1" x14ac:dyDescent="0.25">
      <c r="A92" s="273"/>
      <c r="B92" s="273"/>
      <c r="C92" s="270"/>
      <c r="D92" s="270"/>
      <c r="E92" s="272"/>
      <c r="F92" s="270"/>
      <c r="G92" s="271"/>
      <c r="H92" s="258"/>
      <c r="I92" s="257"/>
      <c r="J92" s="259"/>
      <c r="K92" s="257"/>
      <c r="L92" s="258"/>
      <c r="M92" s="257"/>
      <c r="N92" s="269"/>
      <c r="O92" s="91"/>
      <c r="P92" s="99"/>
      <c r="Q92" s="92"/>
      <c r="R92" s="168"/>
      <c r="S92" s="175"/>
      <c r="T92" s="175"/>
      <c r="U92" s="175"/>
      <c r="V92" s="165"/>
      <c r="W92" s="165"/>
      <c r="X92" s="165"/>
      <c r="Y92" s="165"/>
      <c r="Z92" s="165"/>
      <c r="AA92" s="165"/>
      <c r="AB92" s="165"/>
      <c r="AC92" s="166"/>
      <c r="AD92" s="166"/>
    </row>
    <row r="93" spans="1:30" s="90" customFormat="1" ht="16.5" hidden="1" customHeight="1" x14ac:dyDescent="0.25">
      <c r="A93" s="273"/>
      <c r="B93" s="273"/>
      <c r="C93" s="270"/>
      <c r="D93" s="270"/>
      <c r="E93" s="272"/>
      <c r="F93" s="270"/>
      <c r="G93" s="271"/>
      <c r="H93" s="258"/>
      <c r="I93" s="257"/>
      <c r="J93" s="259"/>
      <c r="K93" s="257"/>
      <c r="L93" s="258"/>
      <c r="M93" s="257"/>
      <c r="N93" s="269"/>
      <c r="O93" s="91"/>
      <c r="P93" s="99"/>
      <c r="Q93" s="92"/>
      <c r="R93" s="168"/>
      <c r="S93" s="175"/>
      <c r="T93" s="175"/>
      <c r="U93" s="175"/>
      <c r="V93" s="165"/>
      <c r="W93" s="165"/>
      <c r="X93" s="165"/>
      <c r="Y93" s="165"/>
      <c r="Z93" s="165"/>
      <c r="AA93" s="165"/>
      <c r="AB93" s="165"/>
      <c r="AC93" s="166"/>
      <c r="AD93" s="166"/>
    </row>
    <row r="94" spans="1:30" s="90" customFormat="1" ht="78" hidden="1" customHeight="1" x14ac:dyDescent="0.25">
      <c r="A94" s="273"/>
      <c r="B94" s="273"/>
      <c r="C94" s="270"/>
      <c r="D94" s="270"/>
      <c r="E94" s="272"/>
      <c r="F94" s="270"/>
      <c r="G94" s="271"/>
      <c r="H94" s="258"/>
      <c r="I94" s="257"/>
      <c r="J94" s="259"/>
      <c r="K94" s="257"/>
      <c r="L94" s="258"/>
      <c r="M94" s="257"/>
      <c r="N94" s="269"/>
      <c r="O94" s="91"/>
      <c r="P94" s="99"/>
      <c r="Q94" s="92"/>
      <c r="R94" s="168"/>
      <c r="S94" s="175"/>
      <c r="T94" s="175"/>
      <c r="U94" s="175"/>
      <c r="V94" s="165"/>
      <c r="W94" s="165"/>
      <c r="X94" s="165"/>
      <c r="Y94" s="165"/>
      <c r="Z94" s="165"/>
      <c r="AA94" s="165"/>
      <c r="AB94" s="165"/>
      <c r="AC94" s="166"/>
      <c r="AD94" s="166"/>
    </row>
    <row r="95" spans="1:30" s="90" customFormat="1" ht="16.5" hidden="1" customHeight="1" x14ac:dyDescent="0.25">
      <c r="A95" s="273"/>
      <c r="B95" s="273"/>
      <c r="C95" s="270"/>
      <c r="D95" s="270"/>
      <c r="E95" s="272"/>
      <c r="F95" s="270"/>
      <c r="G95" s="271"/>
      <c r="H95" s="258"/>
      <c r="I95" s="257"/>
      <c r="J95" s="259"/>
      <c r="K95" s="257"/>
      <c r="L95" s="258"/>
      <c r="M95" s="257"/>
      <c r="N95" s="269"/>
      <c r="O95" s="91"/>
      <c r="P95" s="99"/>
      <c r="Q95" s="99"/>
      <c r="R95" s="168"/>
      <c r="S95" s="175"/>
      <c r="T95" s="175"/>
      <c r="U95" s="175"/>
      <c r="V95" s="165"/>
      <c r="W95" s="165"/>
      <c r="X95" s="165"/>
      <c r="Y95" s="165"/>
      <c r="Z95" s="165"/>
      <c r="AA95" s="165"/>
      <c r="AB95" s="165"/>
      <c r="AC95" s="166"/>
      <c r="AD95" s="166"/>
    </row>
    <row r="96" spans="1:30" s="90" customFormat="1" ht="16.5" hidden="1" customHeight="1" x14ac:dyDescent="0.25">
      <c r="A96" s="273"/>
      <c r="B96" s="273"/>
      <c r="C96" s="270"/>
      <c r="D96" s="270"/>
      <c r="E96" s="272"/>
      <c r="F96" s="270"/>
      <c r="G96" s="271"/>
      <c r="H96" s="258"/>
      <c r="I96" s="257"/>
      <c r="J96" s="259"/>
      <c r="K96" s="257"/>
      <c r="L96" s="258"/>
      <c r="M96" s="257"/>
      <c r="N96" s="269"/>
      <c r="O96" s="91"/>
      <c r="P96" s="99"/>
      <c r="Q96" s="92"/>
      <c r="R96" s="168"/>
      <c r="S96" s="175"/>
      <c r="T96" s="175"/>
      <c r="U96" s="175"/>
      <c r="V96" s="165"/>
      <c r="W96" s="165"/>
      <c r="X96" s="165"/>
      <c r="Y96" s="165"/>
      <c r="Z96" s="165"/>
      <c r="AA96" s="165"/>
      <c r="AB96" s="165"/>
      <c r="AC96" s="166"/>
      <c r="AD96" s="166"/>
    </row>
    <row r="97" spans="1:30" s="90" customFormat="1" ht="16.5" hidden="1" customHeight="1" x14ac:dyDescent="0.25">
      <c r="A97" s="273"/>
      <c r="B97" s="273"/>
      <c r="C97" s="270"/>
      <c r="D97" s="270"/>
      <c r="E97" s="272"/>
      <c r="F97" s="270"/>
      <c r="G97" s="271"/>
      <c r="H97" s="258"/>
      <c r="I97" s="257"/>
      <c r="J97" s="259"/>
      <c r="K97" s="257"/>
      <c r="L97" s="258"/>
      <c r="M97" s="257"/>
      <c r="N97" s="269"/>
      <c r="O97" s="91"/>
      <c r="P97" s="96"/>
      <c r="Q97" s="92"/>
      <c r="R97" s="166" t="s">
        <v>321</v>
      </c>
      <c r="S97" s="165">
        <v>45324</v>
      </c>
      <c r="T97" s="165">
        <v>45641</v>
      </c>
      <c r="U97" s="165" t="s">
        <v>322</v>
      </c>
      <c r="V97" s="165" t="s">
        <v>264</v>
      </c>
      <c r="W97" s="165"/>
      <c r="X97" s="165"/>
      <c r="Y97" s="165"/>
      <c r="Z97" s="165"/>
      <c r="AA97" s="165"/>
      <c r="AB97" s="165"/>
      <c r="AC97" s="166"/>
      <c r="AD97" s="166"/>
    </row>
    <row r="98" spans="1:30" s="90" customFormat="1" ht="16.5" hidden="1" customHeight="1" x14ac:dyDescent="0.25">
      <c r="A98" s="273"/>
      <c r="B98" s="273"/>
      <c r="C98" s="270"/>
      <c r="D98" s="270"/>
      <c r="E98" s="272"/>
      <c r="F98" s="270"/>
      <c r="G98" s="271"/>
      <c r="H98" s="258"/>
      <c r="I98" s="257"/>
      <c r="J98" s="259"/>
      <c r="K98" s="257"/>
      <c r="L98" s="258"/>
      <c r="M98" s="257"/>
      <c r="N98" s="269"/>
      <c r="O98" s="91"/>
      <c r="P98" s="99"/>
      <c r="Q98" s="92"/>
      <c r="R98" s="168"/>
      <c r="S98" s="175"/>
      <c r="T98" s="175"/>
      <c r="U98" s="175"/>
      <c r="V98" s="165"/>
      <c r="W98" s="165"/>
      <c r="X98" s="165"/>
      <c r="Y98" s="165"/>
      <c r="Z98" s="165"/>
      <c r="AA98" s="165"/>
      <c r="AB98" s="165"/>
      <c r="AC98" s="166"/>
      <c r="AD98" s="166"/>
    </row>
    <row r="99" spans="1:30" s="90" customFormat="1" ht="16.5" hidden="1" customHeight="1" x14ac:dyDescent="0.25">
      <c r="A99" s="273"/>
      <c r="B99" s="273"/>
      <c r="C99" s="270"/>
      <c r="D99" s="270"/>
      <c r="E99" s="272"/>
      <c r="F99" s="270"/>
      <c r="G99" s="271"/>
      <c r="H99" s="258"/>
      <c r="I99" s="257"/>
      <c r="J99" s="259"/>
      <c r="K99" s="257"/>
      <c r="L99" s="258"/>
      <c r="M99" s="257"/>
      <c r="N99" s="269"/>
      <c r="O99" s="91"/>
      <c r="P99" s="99"/>
      <c r="Q99" s="92"/>
      <c r="R99" s="168"/>
      <c r="S99" s="175"/>
      <c r="T99" s="175"/>
      <c r="U99" s="175"/>
      <c r="V99" s="165"/>
      <c r="W99" s="165"/>
      <c r="X99" s="165"/>
      <c r="Y99" s="165"/>
      <c r="Z99" s="165"/>
      <c r="AA99" s="165"/>
      <c r="AB99" s="165"/>
      <c r="AC99" s="166"/>
      <c r="AD99" s="166"/>
    </row>
    <row r="100" spans="1:30" s="90" customFormat="1" ht="16.5" hidden="1" customHeight="1" x14ac:dyDescent="0.3">
      <c r="A100" s="273"/>
      <c r="B100" s="273"/>
      <c r="C100" s="270"/>
      <c r="D100" s="270"/>
      <c r="E100" s="272"/>
      <c r="F100" s="270"/>
      <c r="G100" s="271"/>
      <c r="H100" s="258"/>
      <c r="I100" s="257"/>
      <c r="J100" s="259"/>
      <c r="K100" s="257"/>
      <c r="L100" s="258"/>
      <c r="M100" s="257"/>
      <c r="N100" s="269"/>
      <c r="O100" s="91"/>
      <c r="P100" s="99"/>
      <c r="Q100" s="92"/>
      <c r="R100" s="1"/>
      <c r="S100" s="1"/>
      <c r="T100" s="1"/>
      <c r="U100" s="1"/>
      <c r="V100" s="1"/>
      <c r="W100" s="1"/>
      <c r="X100" s="1"/>
      <c r="Y100" s="1"/>
      <c r="Z100" s="1"/>
      <c r="AA100" s="1"/>
      <c r="AB100" s="1"/>
      <c r="AC100" s="1"/>
      <c r="AD100" s="1"/>
    </row>
    <row r="101" spans="1:30" s="90" customFormat="1" ht="50.25" hidden="1" customHeight="1" x14ac:dyDescent="0.3">
      <c r="A101" s="273"/>
      <c r="B101" s="273"/>
      <c r="C101" s="270"/>
      <c r="D101" s="270"/>
      <c r="E101" s="272"/>
      <c r="F101" s="270"/>
      <c r="G101" s="271"/>
      <c r="H101" s="258"/>
      <c r="I101" s="257"/>
      <c r="J101" s="259"/>
      <c r="K101" s="257"/>
      <c r="L101" s="258"/>
      <c r="M101" s="257"/>
      <c r="N101" s="269"/>
      <c r="O101" s="91"/>
      <c r="P101" s="99"/>
      <c r="Q101" s="99"/>
      <c r="R101" s="1"/>
      <c r="S101" s="1"/>
      <c r="T101" s="1"/>
      <c r="U101" s="1"/>
      <c r="V101" s="1"/>
      <c r="W101" s="1"/>
      <c r="X101" s="1"/>
      <c r="Y101" s="1"/>
      <c r="Z101" s="1"/>
      <c r="AA101" s="1"/>
      <c r="AB101" s="1"/>
      <c r="AC101" s="1"/>
      <c r="AD101" s="1"/>
    </row>
    <row r="102" spans="1:30" s="90" customFormat="1" ht="16.5" hidden="1" customHeight="1" x14ac:dyDescent="0.3">
      <c r="A102" s="273"/>
      <c r="B102" s="273"/>
      <c r="C102" s="270"/>
      <c r="D102" s="270"/>
      <c r="E102" s="272"/>
      <c r="F102" s="270"/>
      <c r="G102" s="271"/>
      <c r="H102" s="258"/>
      <c r="I102" s="257"/>
      <c r="J102" s="259"/>
      <c r="K102" s="257"/>
      <c r="L102" s="258"/>
      <c r="M102" s="257"/>
      <c r="N102" s="269"/>
      <c r="O102" s="91"/>
      <c r="P102" s="99"/>
      <c r="Q102" s="92"/>
      <c r="R102" s="1"/>
      <c r="S102" s="1"/>
      <c r="T102" s="1"/>
      <c r="U102" s="1"/>
      <c r="V102" s="1"/>
      <c r="W102" s="1"/>
      <c r="X102" s="1"/>
      <c r="Y102" s="1"/>
      <c r="Z102" s="1"/>
      <c r="AA102" s="1"/>
      <c r="AB102" s="1"/>
      <c r="AC102" s="1"/>
      <c r="AD102" s="1"/>
    </row>
    <row r="103" spans="1:30" s="90" customFormat="1" ht="16.5" hidden="1" customHeight="1" x14ac:dyDescent="0.3">
      <c r="A103" s="273"/>
      <c r="B103" s="273"/>
      <c r="C103" s="270"/>
      <c r="D103" s="270"/>
      <c r="E103" s="272"/>
      <c r="F103" s="270"/>
      <c r="G103" s="271"/>
      <c r="H103" s="258"/>
      <c r="I103" s="257"/>
      <c r="J103" s="259"/>
      <c r="K103" s="257"/>
      <c r="L103" s="258"/>
      <c r="M103" s="257"/>
      <c r="N103" s="269"/>
      <c r="O103" s="91"/>
      <c r="P103" s="96"/>
      <c r="Q103" s="92"/>
      <c r="R103" s="1"/>
      <c r="S103" s="1"/>
      <c r="T103" s="1"/>
      <c r="U103" s="1"/>
      <c r="V103" s="1"/>
      <c r="W103" s="1"/>
      <c r="X103" s="1"/>
      <c r="Y103" s="1"/>
      <c r="Z103" s="1"/>
      <c r="AA103" s="1"/>
      <c r="AB103" s="1"/>
      <c r="AC103" s="1"/>
      <c r="AD103" s="1"/>
    </row>
    <row r="104" spans="1:30" s="90" customFormat="1" ht="16.5" hidden="1" customHeight="1" x14ac:dyDescent="0.3">
      <c r="A104" s="273"/>
      <c r="B104" s="273"/>
      <c r="C104" s="270"/>
      <c r="D104" s="270"/>
      <c r="E104" s="272"/>
      <c r="F104" s="270"/>
      <c r="G104" s="271"/>
      <c r="H104" s="258"/>
      <c r="I104" s="257"/>
      <c r="J104" s="259"/>
      <c r="K104" s="257"/>
      <c r="L104" s="258"/>
      <c r="M104" s="257"/>
      <c r="N104" s="269"/>
      <c r="O104" s="91"/>
      <c r="P104" s="99"/>
      <c r="Q104" s="92"/>
      <c r="R104" s="1"/>
      <c r="S104" s="1"/>
      <c r="T104" s="1"/>
      <c r="U104" s="1"/>
      <c r="V104" s="1"/>
      <c r="W104" s="1"/>
      <c r="X104" s="1"/>
      <c r="Y104" s="1"/>
      <c r="Z104" s="1"/>
      <c r="AA104" s="1"/>
      <c r="AB104" s="1"/>
      <c r="AC104" s="1"/>
      <c r="AD104" s="1"/>
    </row>
    <row r="105" spans="1:30" s="90" customFormat="1" ht="16.5" hidden="1" customHeight="1" x14ac:dyDescent="0.3">
      <c r="A105" s="273"/>
      <c r="B105" s="273"/>
      <c r="C105" s="270"/>
      <c r="D105" s="270"/>
      <c r="E105" s="272"/>
      <c r="F105" s="270"/>
      <c r="G105" s="271"/>
      <c r="H105" s="258"/>
      <c r="I105" s="257"/>
      <c r="J105" s="259"/>
      <c r="K105" s="257"/>
      <c r="L105" s="258"/>
      <c r="M105" s="257"/>
      <c r="N105" s="269"/>
      <c r="O105" s="91"/>
      <c r="P105" s="99"/>
      <c r="Q105" s="92"/>
      <c r="R105" s="1"/>
      <c r="S105" s="1"/>
      <c r="T105" s="1"/>
      <c r="U105" s="1"/>
      <c r="V105" s="1"/>
      <c r="W105" s="1"/>
      <c r="X105" s="1"/>
      <c r="Y105" s="1"/>
      <c r="Z105" s="1"/>
      <c r="AA105" s="1"/>
      <c r="AB105" s="1"/>
      <c r="AC105" s="1"/>
      <c r="AD105" s="1"/>
    </row>
    <row r="106" spans="1:30" s="90" customFormat="1" ht="16.5" hidden="1" customHeight="1" x14ac:dyDescent="0.3">
      <c r="A106" s="273"/>
      <c r="B106" s="273"/>
      <c r="C106" s="270"/>
      <c r="D106" s="270"/>
      <c r="E106" s="272"/>
      <c r="F106" s="270"/>
      <c r="G106" s="271"/>
      <c r="H106" s="258"/>
      <c r="I106" s="257"/>
      <c r="J106" s="259"/>
      <c r="K106" s="257"/>
      <c r="L106" s="258"/>
      <c r="M106" s="257"/>
      <c r="N106" s="269"/>
      <c r="O106" s="91"/>
      <c r="P106" s="99"/>
      <c r="Q106" s="92"/>
      <c r="R106" s="1"/>
      <c r="S106" s="1"/>
      <c r="T106" s="1"/>
      <c r="U106" s="1"/>
      <c r="V106" s="1"/>
      <c r="W106" s="1"/>
      <c r="X106" s="1"/>
      <c r="Y106" s="1"/>
      <c r="Z106" s="1"/>
      <c r="AA106" s="1"/>
      <c r="AB106" s="1"/>
      <c r="AC106" s="1"/>
      <c r="AD106" s="1"/>
    </row>
    <row r="107" spans="1:30" s="90" customFormat="1" ht="77.25" hidden="1" customHeight="1" x14ac:dyDescent="0.3">
      <c r="A107" s="273"/>
      <c r="B107" s="273"/>
      <c r="C107" s="270"/>
      <c r="D107" s="270"/>
      <c r="E107" s="272"/>
      <c r="F107" s="270"/>
      <c r="G107" s="271"/>
      <c r="H107" s="258"/>
      <c r="I107" s="257"/>
      <c r="J107" s="259"/>
      <c r="K107" s="257"/>
      <c r="L107" s="258"/>
      <c r="M107" s="257"/>
      <c r="N107" s="269"/>
      <c r="O107" s="91"/>
      <c r="P107" s="99"/>
      <c r="Q107" s="99"/>
      <c r="R107" s="1"/>
      <c r="S107" s="1"/>
      <c r="T107" s="1"/>
      <c r="U107" s="1"/>
      <c r="V107" s="1"/>
      <c r="W107" s="1"/>
      <c r="X107" s="1"/>
      <c r="Y107" s="1"/>
      <c r="Z107" s="1"/>
      <c r="AA107" s="1"/>
      <c r="AB107" s="1"/>
      <c r="AC107" s="1"/>
      <c r="AD107" s="1"/>
    </row>
    <row r="108" spans="1:30" s="90" customFormat="1" ht="16.5" hidden="1" customHeight="1" x14ac:dyDescent="0.3">
      <c r="A108" s="273"/>
      <c r="B108" s="273"/>
      <c r="C108" s="270"/>
      <c r="D108" s="270"/>
      <c r="E108" s="272"/>
      <c r="F108" s="270"/>
      <c r="G108" s="271"/>
      <c r="H108" s="258"/>
      <c r="I108" s="257"/>
      <c r="J108" s="259"/>
      <c r="K108" s="257"/>
      <c r="L108" s="258"/>
      <c r="M108" s="257"/>
      <c r="N108" s="269"/>
      <c r="O108" s="91"/>
      <c r="P108" s="99"/>
      <c r="Q108" s="92"/>
      <c r="R108" s="1"/>
      <c r="S108" s="1"/>
      <c r="T108" s="1"/>
      <c r="U108" s="1"/>
      <c r="V108" s="1"/>
      <c r="W108" s="1"/>
      <c r="X108" s="1"/>
      <c r="Y108" s="1"/>
      <c r="Z108" s="1"/>
      <c r="AA108" s="1"/>
      <c r="AB108" s="1"/>
      <c r="AC108" s="1"/>
      <c r="AD108" s="1"/>
    </row>
    <row r="109" spans="1:30" s="90" customFormat="1" ht="16.5" hidden="1" customHeight="1" x14ac:dyDescent="0.3">
      <c r="A109" s="273"/>
      <c r="B109" s="273"/>
      <c r="C109" s="270"/>
      <c r="D109" s="270"/>
      <c r="E109" s="272"/>
      <c r="F109" s="270"/>
      <c r="G109" s="271"/>
      <c r="H109" s="258"/>
      <c r="I109" s="257"/>
      <c r="J109" s="259"/>
      <c r="K109" s="257"/>
      <c r="L109" s="258"/>
      <c r="M109" s="257"/>
      <c r="N109" s="269"/>
      <c r="O109" s="91"/>
      <c r="P109" s="96"/>
      <c r="Q109" s="92"/>
      <c r="R109" s="1"/>
      <c r="S109" s="1"/>
      <c r="T109" s="1"/>
      <c r="U109" s="1"/>
      <c r="V109" s="1"/>
      <c r="W109" s="1"/>
      <c r="X109" s="1"/>
      <c r="Y109" s="1"/>
      <c r="Z109" s="1"/>
      <c r="AA109" s="1"/>
      <c r="AB109" s="1"/>
      <c r="AC109" s="1"/>
      <c r="AD109" s="1"/>
    </row>
    <row r="110" spans="1:30" s="90" customFormat="1" ht="16.5" hidden="1" customHeight="1" x14ac:dyDescent="0.3">
      <c r="A110" s="273"/>
      <c r="B110" s="273"/>
      <c r="C110" s="270"/>
      <c r="D110" s="270"/>
      <c r="E110" s="272"/>
      <c r="F110" s="270"/>
      <c r="G110" s="271"/>
      <c r="H110" s="258"/>
      <c r="I110" s="257"/>
      <c r="J110" s="259"/>
      <c r="K110" s="257"/>
      <c r="L110" s="258"/>
      <c r="M110" s="257"/>
      <c r="N110" s="269"/>
      <c r="O110" s="91"/>
      <c r="P110" s="99"/>
      <c r="Q110" s="92"/>
      <c r="R110" s="1"/>
      <c r="S110" s="1"/>
      <c r="T110" s="1"/>
      <c r="U110" s="1"/>
      <c r="V110" s="1"/>
      <c r="W110" s="1"/>
      <c r="X110" s="1"/>
      <c r="Y110" s="1"/>
      <c r="Z110" s="1"/>
      <c r="AA110" s="1"/>
      <c r="AB110" s="1"/>
      <c r="AC110" s="1"/>
      <c r="AD110" s="1"/>
    </row>
    <row r="111" spans="1:30" s="90" customFormat="1" ht="16.5" hidden="1" customHeight="1" x14ac:dyDescent="0.3">
      <c r="A111" s="273"/>
      <c r="B111" s="273"/>
      <c r="C111" s="270"/>
      <c r="D111" s="270"/>
      <c r="E111" s="272"/>
      <c r="F111" s="270"/>
      <c r="G111" s="271"/>
      <c r="H111" s="258"/>
      <c r="I111" s="257"/>
      <c r="J111" s="259"/>
      <c r="K111" s="257"/>
      <c r="L111" s="258"/>
      <c r="M111" s="257"/>
      <c r="N111" s="269"/>
      <c r="O111" s="91"/>
      <c r="P111" s="99"/>
      <c r="Q111" s="92"/>
      <c r="R111" s="1"/>
      <c r="S111" s="1"/>
      <c r="T111" s="1"/>
      <c r="U111" s="1"/>
      <c r="V111" s="1"/>
      <c r="W111" s="1"/>
      <c r="X111" s="1"/>
      <c r="Y111" s="1"/>
      <c r="Z111" s="1"/>
      <c r="AA111" s="1"/>
      <c r="AB111" s="1"/>
      <c r="AC111" s="1"/>
      <c r="AD111" s="1"/>
    </row>
    <row r="112" spans="1:30" s="90" customFormat="1" ht="16.5" hidden="1" customHeight="1" x14ac:dyDescent="0.3">
      <c r="A112" s="273"/>
      <c r="B112" s="273"/>
      <c r="C112" s="270"/>
      <c r="D112" s="270"/>
      <c r="E112" s="272"/>
      <c r="F112" s="270"/>
      <c r="G112" s="271"/>
      <c r="H112" s="258"/>
      <c r="I112" s="257"/>
      <c r="J112" s="259"/>
      <c r="K112" s="257"/>
      <c r="L112" s="258"/>
      <c r="M112" s="257"/>
      <c r="N112" s="269"/>
      <c r="O112" s="91"/>
      <c r="P112" s="99"/>
      <c r="Q112" s="92"/>
      <c r="R112" s="1"/>
      <c r="S112" s="1"/>
      <c r="T112" s="1"/>
      <c r="U112" s="1"/>
      <c r="V112" s="1"/>
      <c r="W112" s="1"/>
      <c r="X112" s="1"/>
      <c r="Y112" s="1"/>
      <c r="Z112" s="1"/>
      <c r="AA112" s="1"/>
      <c r="AB112" s="1"/>
      <c r="AC112" s="1"/>
      <c r="AD112" s="1"/>
    </row>
    <row r="113" spans="1:30" s="90" customFormat="1" ht="16.5" hidden="1" customHeight="1" x14ac:dyDescent="0.3">
      <c r="A113" s="273"/>
      <c r="B113" s="273"/>
      <c r="C113" s="270"/>
      <c r="D113" s="270"/>
      <c r="E113" s="272"/>
      <c r="F113" s="270"/>
      <c r="G113" s="271"/>
      <c r="H113" s="258"/>
      <c r="I113" s="257"/>
      <c r="J113" s="259"/>
      <c r="K113" s="257"/>
      <c r="L113" s="258"/>
      <c r="M113" s="257"/>
      <c r="N113" s="269"/>
      <c r="O113" s="91"/>
      <c r="P113" s="99"/>
      <c r="Q113" s="92"/>
      <c r="R113" s="1"/>
      <c r="S113" s="1"/>
      <c r="T113" s="1"/>
      <c r="U113" s="1"/>
      <c r="V113" s="1"/>
      <c r="W113" s="1"/>
      <c r="X113" s="1"/>
      <c r="Y113" s="1"/>
      <c r="Z113" s="1"/>
      <c r="AA113" s="1"/>
      <c r="AB113" s="1"/>
      <c r="AC113" s="1"/>
      <c r="AD113" s="1"/>
    </row>
    <row r="114" spans="1:30" s="90" customFormat="1" ht="111" hidden="1" customHeight="1" x14ac:dyDescent="0.3">
      <c r="A114" s="273"/>
      <c r="B114" s="273"/>
      <c r="C114" s="270"/>
      <c r="D114" s="270"/>
      <c r="E114" s="272"/>
      <c r="F114" s="270"/>
      <c r="G114" s="271"/>
      <c r="H114" s="258"/>
      <c r="I114" s="257"/>
      <c r="J114" s="259"/>
      <c r="K114" s="257"/>
      <c r="L114" s="258"/>
      <c r="M114" s="257"/>
      <c r="N114" s="269"/>
      <c r="O114" s="91"/>
      <c r="P114" s="99"/>
      <c r="Q114" s="92"/>
      <c r="R114" s="1"/>
      <c r="S114" s="1"/>
      <c r="T114" s="1"/>
      <c r="U114" s="1"/>
      <c r="V114" s="1"/>
      <c r="W114" s="1"/>
      <c r="X114" s="1"/>
      <c r="Y114" s="1"/>
      <c r="Z114" s="1"/>
      <c r="AA114" s="1"/>
      <c r="AB114" s="1"/>
      <c r="AC114" s="1"/>
      <c r="AD114" s="1"/>
    </row>
    <row r="115" spans="1:30" s="90" customFormat="1" ht="134.25" hidden="1" customHeight="1" x14ac:dyDescent="0.3">
      <c r="A115" s="273"/>
      <c r="B115" s="273"/>
      <c r="C115" s="270"/>
      <c r="D115" s="270"/>
      <c r="E115" s="272"/>
      <c r="F115" s="270"/>
      <c r="G115" s="271"/>
      <c r="H115" s="258"/>
      <c r="I115" s="257"/>
      <c r="J115" s="259"/>
      <c r="K115" s="257"/>
      <c r="L115" s="258"/>
      <c r="M115" s="257"/>
      <c r="N115" s="269"/>
      <c r="O115" s="91"/>
      <c r="P115" s="99"/>
      <c r="Q115" s="92"/>
      <c r="R115" s="1"/>
      <c r="S115" s="1"/>
      <c r="T115" s="1"/>
      <c r="U115" s="1"/>
      <c r="V115" s="1"/>
      <c r="W115" s="1"/>
      <c r="X115" s="1"/>
      <c r="Y115" s="1"/>
      <c r="Z115" s="1"/>
      <c r="AA115" s="1"/>
      <c r="AB115" s="1"/>
      <c r="AC115" s="1"/>
      <c r="AD115" s="1"/>
    </row>
    <row r="116" spans="1:30" s="90" customFormat="1" ht="16.5" hidden="1" customHeight="1" x14ac:dyDescent="0.3">
      <c r="A116" s="273"/>
      <c r="B116" s="273"/>
      <c r="C116" s="270"/>
      <c r="D116" s="270"/>
      <c r="E116" s="272"/>
      <c r="F116" s="270"/>
      <c r="G116" s="271"/>
      <c r="H116" s="258"/>
      <c r="I116" s="257"/>
      <c r="J116" s="259"/>
      <c r="K116" s="257"/>
      <c r="L116" s="258"/>
      <c r="M116" s="257"/>
      <c r="N116" s="269"/>
      <c r="O116" s="91"/>
      <c r="P116" s="99"/>
      <c r="Q116" s="92"/>
      <c r="R116" s="1"/>
      <c r="S116" s="1"/>
      <c r="T116" s="1"/>
      <c r="U116" s="1"/>
      <c r="V116" s="1"/>
      <c r="W116" s="1"/>
      <c r="X116" s="1"/>
      <c r="Y116" s="1"/>
      <c r="Z116" s="1"/>
      <c r="AA116" s="1"/>
      <c r="AB116" s="1"/>
      <c r="AC116" s="1"/>
      <c r="AD116" s="1"/>
    </row>
    <row r="117" spans="1:30" s="90" customFormat="1" ht="16.5" hidden="1" customHeight="1" x14ac:dyDescent="0.3">
      <c r="A117" s="273"/>
      <c r="B117" s="273"/>
      <c r="C117" s="270"/>
      <c r="D117" s="270"/>
      <c r="E117" s="272"/>
      <c r="F117" s="270"/>
      <c r="G117" s="271"/>
      <c r="H117" s="258"/>
      <c r="I117" s="257"/>
      <c r="J117" s="259"/>
      <c r="K117" s="257"/>
      <c r="L117" s="258"/>
      <c r="M117" s="257"/>
      <c r="N117" s="269"/>
      <c r="O117" s="91"/>
      <c r="P117" s="104"/>
      <c r="Q117" s="105"/>
      <c r="R117" s="1"/>
      <c r="S117" s="1"/>
      <c r="T117" s="1"/>
      <c r="U117" s="1"/>
      <c r="V117" s="1"/>
      <c r="W117" s="1"/>
      <c r="X117" s="1"/>
      <c r="Y117" s="1"/>
      <c r="Z117" s="1"/>
      <c r="AA117" s="1"/>
      <c r="AB117" s="1"/>
      <c r="AC117" s="1"/>
      <c r="AD117" s="1"/>
    </row>
    <row r="118" spans="1:30" s="90" customFormat="1" ht="16.5" hidden="1" customHeight="1" x14ac:dyDescent="0.3">
      <c r="A118" s="273"/>
      <c r="B118" s="273"/>
      <c r="C118" s="270"/>
      <c r="D118" s="270"/>
      <c r="E118" s="272"/>
      <c r="F118" s="270"/>
      <c r="G118" s="271"/>
      <c r="H118" s="258"/>
      <c r="I118" s="257"/>
      <c r="J118" s="259"/>
      <c r="K118" s="257"/>
      <c r="L118" s="258"/>
      <c r="M118" s="257"/>
      <c r="N118" s="269"/>
      <c r="O118" s="91"/>
      <c r="P118" s="99"/>
      <c r="Q118" s="92"/>
      <c r="R118" s="1"/>
      <c r="S118" s="1"/>
      <c r="T118" s="1"/>
      <c r="U118" s="1"/>
      <c r="V118" s="1"/>
      <c r="W118" s="1"/>
      <c r="X118" s="1"/>
      <c r="Y118" s="1"/>
      <c r="Z118" s="1"/>
      <c r="AA118" s="1"/>
      <c r="AB118" s="1"/>
      <c r="AC118" s="1"/>
      <c r="AD118" s="1"/>
    </row>
    <row r="119" spans="1:30" s="90" customFormat="1" ht="110.25" hidden="1" customHeight="1" x14ac:dyDescent="0.3">
      <c r="A119" s="273"/>
      <c r="B119" s="273"/>
      <c r="C119" s="270"/>
      <c r="D119" s="270"/>
      <c r="E119" s="272"/>
      <c r="F119" s="270"/>
      <c r="G119" s="271"/>
      <c r="H119" s="258"/>
      <c r="I119" s="257"/>
      <c r="J119" s="259"/>
      <c r="K119" s="257"/>
      <c r="L119" s="258"/>
      <c r="M119" s="257"/>
      <c r="N119" s="269"/>
      <c r="O119" s="91"/>
      <c r="P119" s="99"/>
      <c r="Q119" s="92"/>
      <c r="R119" s="1"/>
      <c r="S119" s="1"/>
      <c r="T119" s="1"/>
      <c r="U119" s="1"/>
      <c r="V119" s="1"/>
      <c r="W119" s="1"/>
      <c r="X119" s="1"/>
      <c r="Y119" s="1"/>
      <c r="Z119" s="1"/>
      <c r="AA119" s="1"/>
      <c r="AB119" s="1"/>
      <c r="AC119" s="1"/>
      <c r="AD119" s="1"/>
    </row>
    <row r="120" spans="1:30" s="90" customFormat="1" ht="96.75" hidden="1" customHeight="1" x14ac:dyDescent="0.3">
      <c r="A120" s="273"/>
      <c r="B120" s="273"/>
      <c r="C120" s="270"/>
      <c r="D120" s="270"/>
      <c r="E120" s="272"/>
      <c r="F120" s="270"/>
      <c r="G120" s="271"/>
      <c r="H120" s="258"/>
      <c r="I120" s="257"/>
      <c r="J120" s="259"/>
      <c r="K120" s="257"/>
      <c r="L120" s="258"/>
      <c r="M120" s="257"/>
      <c r="N120" s="269"/>
      <c r="O120" s="91"/>
      <c r="P120" s="99"/>
      <c r="Q120" s="92"/>
      <c r="R120" s="1"/>
      <c r="S120" s="1"/>
      <c r="T120" s="1"/>
      <c r="U120" s="1"/>
      <c r="V120" s="1"/>
      <c r="W120" s="1"/>
      <c r="X120" s="1"/>
      <c r="Y120" s="1"/>
      <c r="Z120" s="1"/>
      <c r="AA120" s="1"/>
      <c r="AB120" s="1"/>
      <c r="AC120" s="1"/>
      <c r="AD120" s="1"/>
    </row>
    <row r="121" spans="1:30" s="90" customFormat="1" ht="16.5" hidden="1" customHeight="1" x14ac:dyDescent="0.3">
      <c r="A121" s="273"/>
      <c r="B121" s="273"/>
      <c r="C121" s="270"/>
      <c r="D121" s="270"/>
      <c r="E121" s="272"/>
      <c r="F121" s="270"/>
      <c r="G121" s="271"/>
      <c r="H121" s="258"/>
      <c r="I121" s="257"/>
      <c r="J121" s="259"/>
      <c r="K121" s="257"/>
      <c r="L121" s="258"/>
      <c r="M121" s="257"/>
      <c r="N121" s="269"/>
      <c r="O121" s="91"/>
      <c r="P121" s="99"/>
      <c r="Q121" s="92"/>
      <c r="R121" s="1"/>
      <c r="S121" s="1"/>
      <c r="T121" s="1"/>
      <c r="U121" s="1"/>
      <c r="V121" s="1"/>
      <c r="W121" s="1"/>
      <c r="X121" s="1"/>
      <c r="Y121" s="1"/>
      <c r="Z121" s="1"/>
      <c r="AA121" s="1"/>
      <c r="AB121" s="1"/>
      <c r="AC121" s="1"/>
      <c r="AD121" s="1"/>
    </row>
    <row r="122" spans="1:30" s="90" customFormat="1" ht="16.5" hidden="1" customHeight="1" x14ac:dyDescent="0.3">
      <c r="A122" s="273"/>
      <c r="B122" s="273"/>
      <c r="C122" s="270"/>
      <c r="D122" s="270"/>
      <c r="E122" s="272"/>
      <c r="F122" s="270"/>
      <c r="G122" s="271"/>
      <c r="H122" s="258"/>
      <c r="I122" s="257"/>
      <c r="J122" s="259"/>
      <c r="K122" s="257"/>
      <c r="L122" s="258"/>
      <c r="M122" s="257"/>
      <c r="N122" s="269"/>
      <c r="O122" s="91"/>
      <c r="P122" s="99"/>
      <c r="Q122" s="92"/>
      <c r="R122" s="1"/>
      <c r="S122" s="1"/>
      <c r="T122" s="1"/>
      <c r="U122" s="1"/>
      <c r="V122" s="1"/>
      <c r="W122" s="1"/>
      <c r="X122" s="1"/>
      <c r="Y122" s="1"/>
      <c r="Z122" s="1"/>
      <c r="AA122" s="1"/>
      <c r="AB122" s="1"/>
      <c r="AC122" s="1"/>
      <c r="AD122" s="1"/>
    </row>
    <row r="123" spans="1:30" s="90" customFormat="1" ht="16.5" hidden="1" customHeight="1" x14ac:dyDescent="0.3">
      <c r="A123" s="273"/>
      <c r="B123" s="273"/>
      <c r="C123" s="270"/>
      <c r="D123" s="270"/>
      <c r="E123" s="272"/>
      <c r="F123" s="270"/>
      <c r="G123" s="271"/>
      <c r="H123" s="258"/>
      <c r="I123" s="257"/>
      <c r="J123" s="259"/>
      <c r="K123" s="257"/>
      <c r="L123" s="258"/>
      <c r="M123" s="257"/>
      <c r="N123" s="269"/>
      <c r="O123" s="91"/>
      <c r="P123" s="99"/>
      <c r="Q123" s="92"/>
      <c r="R123" s="1"/>
      <c r="S123" s="1"/>
      <c r="T123" s="1"/>
      <c r="U123" s="1"/>
      <c r="V123" s="1"/>
      <c r="W123" s="1"/>
      <c r="X123" s="1"/>
      <c r="Y123" s="1"/>
      <c r="Z123" s="1"/>
      <c r="AA123" s="1"/>
      <c r="AB123" s="1"/>
      <c r="AC123" s="1"/>
      <c r="AD123" s="1"/>
    </row>
    <row r="124" spans="1:30" s="90" customFormat="1" ht="16.5" hidden="1" customHeight="1" x14ac:dyDescent="0.3">
      <c r="A124" s="273"/>
      <c r="B124" s="273"/>
      <c r="C124" s="270"/>
      <c r="D124" s="270"/>
      <c r="E124" s="272"/>
      <c r="F124" s="270"/>
      <c r="G124" s="271"/>
      <c r="H124" s="258"/>
      <c r="I124" s="257"/>
      <c r="J124" s="259"/>
      <c r="K124" s="257"/>
      <c r="L124" s="258"/>
      <c r="M124" s="257"/>
      <c r="N124" s="269"/>
      <c r="O124" s="91"/>
      <c r="P124" s="99"/>
      <c r="Q124" s="92"/>
      <c r="R124" s="1"/>
      <c r="S124" s="1"/>
      <c r="T124" s="1"/>
      <c r="U124" s="1"/>
      <c r="V124" s="1"/>
      <c r="W124" s="1"/>
      <c r="X124" s="1"/>
      <c r="Y124" s="1"/>
      <c r="Z124" s="1"/>
      <c r="AA124" s="1"/>
      <c r="AB124" s="1"/>
      <c r="AC124" s="1"/>
      <c r="AD124" s="1"/>
    </row>
    <row r="125" spans="1:30" s="90" customFormat="1" ht="16.5" hidden="1" customHeight="1" x14ac:dyDescent="0.3">
      <c r="A125" s="273"/>
      <c r="B125" s="273"/>
      <c r="C125" s="270"/>
      <c r="D125" s="270"/>
      <c r="E125" s="272"/>
      <c r="F125" s="270"/>
      <c r="G125" s="271"/>
      <c r="H125" s="258"/>
      <c r="I125" s="257"/>
      <c r="J125" s="259"/>
      <c r="K125" s="257"/>
      <c r="L125" s="258"/>
      <c r="M125" s="257"/>
      <c r="N125" s="269"/>
      <c r="O125" s="91"/>
      <c r="P125" s="99"/>
      <c r="Q125" s="92"/>
      <c r="R125" s="1"/>
      <c r="S125" s="1"/>
      <c r="T125" s="1"/>
      <c r="U125" s="1"/>
      <c r="V125" s="1"/>
      <c r="W125" s="1"/>
      <c r="X125" s="1"/>
      <c r="Y125" s="1"/>
      <c r="Z125" s="1"/>
      <c r="AA125" s="1"/>
      <c r="AB125" s="1"/>
      <c r="AC125" s="1"/>
      <c r="AD125" s="1"/>
    </row>
    <row r="126" spans="1:30" s="90" customFormat="1" ht="16.5" hidden="1" customHeight="1" x14ac:dyDescent="0.3">
      <c r="A126" s="273"/>
      <c r="B126" s="273"/>
      <c r="C126" s="270"/>
      <c r="D126" s="270"/>
      <c r="E126" s="272"/>
      <c r="F126" s="270"/>
      <c r="G126" s="271"/>
      <c r="H126" s="258"/>
      <c r="I126" s="257"/>
      <c r="J126" s="259"/>
      <c r="K126" s="257"/>
      <c r="L126" s="258"/>
      <c r="M126" s="257"/>
      <c r="N126" s="269"/>
      <c r="O126" s="91"/>
      <c r="P126" s="99"/>
      <c r="Q126" s="92"/>
      <c r="R126" s="1"/>
      <c r="S126" s="1"/>
      <c r="T126" s="1"/>
      <c r="U126" s="1"/>
      <c r="V126" s="1"/>
      <c r="W126" s="1"/>
      <c r="X126" s="1"/>
      <c r="Y126" s="1"/>
      <c r="Z126" s="1"/>
      <c r="AA126" s="1"/>
      <c r="AB126" s="1"/>
      <c r="AC126" s="1"/>
      <c r="AD126" s="1"/>
    </row>
    <row r="127" spans="1:30" s="90" customFormat="1" ht="16.5" hidden="1" customHeight="1" x14ac:dyDescent="0.3">
      <c r="A127" s="273"/>
      <c r="B127" s="273"/>
      <c r="C127" s="270"/>
      <c r="D127" s="270"/>
      <c r="E127" s="272"/>
      <c r="F127" s="270"/>
      <c r="G127" s="271"/>
      <c r="H127" s="258"/>
      <c r="I127" s="257"/>
      <c r="J127" s="259"/>
      <c r="K127" s="257"/>
      <c r="L127" s="258"/>
      <c r="M127" s="257"/>
      <c r="N127" s="269"/>
      <c r="O127" s="91"/>
      <c r="P127" s="99"/>
      <c r="Q127" s="92"/>
      <c r="R127" s="1"/>
      <c r="S127" s="1"/>
      <c r="T127" s="1"/>
      <c r="U127" s="1"/>
      <c r="V127" s="1"/>
      <c r="W127" s="1"/>
      <c r="X127" s="1"/>
      <c r="Y127" s="1"/>
      <c r="Z127" s="1"/>
      <c r="AA127" s="1"/>
      <c r="AB127" s="1"/>
      <c r="AC127" s="1"/>
      <c r="AD127" s="1"/>
    </row>
    <row r="128" spans="1:30" s="90" customFormat="1" ht="16.5" hidden="1" customHeight="1" x14ac:dyDescent="0.3">
      <c r="A128" s="273"/>
      <c r="B128" s="273"/>
      <c r="C128" s="270"/>
      <c r="D128" s="270"/>
      <c r="E128" s="272"/>
      <c r="F128" s="270"/>
      <c r="G128" s="271"/>
      <c r="H128" s="258"/>
      <c r="I128" s="257"/>
      <c r="J128" s="259"/>
      <c r="K128" s="257"/>
      <c r="L128" s="258"/>
      <c r="M128" s="257"/>
      <c r="N128" s="269"/>
      <c r="O128" s="91"/>
      <c r="P128" s="99"/>
      <c r="Q128" s="92"/>
      <c r="R128" s="1"/>
      <c r="S128" s="1"/>
      <c r="T128" s="1"/>
      <c r="U128" s="1"/>
      <c r="V128" s="1"/>
      <c r="W128" s="1"/>
      <c r="X128" s="1"/>
      <c r="Y128" s="1"/>
      <c r="Z128" s="1"/>
      <c r="AA128" s="1"/>
      <c r="AB128" s="1"/>
      <c r="AC128" s="1"/>
      <c r="AD128" s="1"/>
    </row>
    <row r="129" spans="1:30" s="90" customFormat="1" ht="16.5" hidden="1" customHeight="1" x14ac:dyDescent="0.3">
      <c r="A129" s="273"/>
      <c r="B129" s="273"/>
      <c r="C129" s="270"/>
      <c r="D129" s="270"/>
      <c r="E129" s="272"/>
      <c r="F129" s="270"/>
      <c r="G129" s="271"/>
      <c r="H129" s="258"/>
      <c r="I129" s="257"/>
      <c r="J129" s="259"/>
      <c r="K129" s="257"/>
      <c r="L129" s="258"/>
      <c r="M129" s="257"/>
      <c r="N129" s="269"/>
      <c r="O129" s="91"/>
      <c r="P129" s="99"/>
      <c r="Q129" s="92"/>
      <c r="R129" s="1"/>
      <c r="S129" s="1"/>
      <c r="T129" s="1"/>
      <c r="U129" s="1"/>
      <c r="V129" s="1"/>
      <c r="W129" s="1"/>
      <c r="X129" s="1"/>
      <c r="Y129" s="1"/>
      <c r="Z129" s="1"/>
      <c r="AA129" s="1"/>
      <c r="AB129" s="1"/>
      <c r="AC129" s="1"/>
      <c r="AD129" s="1"/>
    </row>
    <row r="130" spans="1:30" s="90" customFormat="1" ht="16.5" hidden="1" customHeight="1" x14ac:dyDescent="0.3">
      <c r="A130" s="273"/>
      <c r="B130" s="273"/>
      <c r="C130" s="270"/>
      <c r="D130" s="270"/>
      <c r="E130" s="272"/>
      <c r="F130" s="270"/>
      <c r="G130" s="271"/>
      <c r="H130" s="258"/>
      <c r="I130" s="257"/>
      <c r="J130" s="259"/>
      <c r="K130" s="257"/>
      <c r="L130" s="258"/>
      <c r="M130" s="257"/>
      <c r="N130" s="269"/>
      <c r="O130" s="91"/>
      <c r="P130" s="99"/>
      <c r="Q130" s="92"/>
      <c r="R130" s="1"/>
      <c r="S130" s="1"/>
      <c r="T130" s="1"/>
      <c r="U130" s="1"/>
      <c r="V130" s="1"/>
      <c r="W130" s="1"/>
      <c r="X130" s="1"/>
      <c r="Y130" s="1"/>
      <c r="Z130" s="1"/>
      <c r="AA130" s="1"/>
      <c r="AB130" s="1"/>
      <c r="AC130" s="1"/>
      <c r="AD130" s="1"/>
    </row>
    <row r="131" spans="1:30" s="90" customFormat="1" ht="48" hidden="1" customHeight="1" x14ac:dyDescent="0.3">
      <c r="A131" s="273"/>
      <c r="B131" s="273"/>
      <c r="C131" s="270"/>
      <c r="D131" s="270"/>
      <c r="E131" s="272"/>
      <c r="F131" s="270"/>
      <c r="G131" s="271"/>
      <c r="H131" s="258"/>
      <c r="I131" s="257"/>
      <c r="J131" s="259"/>
      <c r="K131" s="257"/>
      <c r="L131" s="258"/>
      <c r="M131" s="257"/>
      <c r="N131" s="269"/>
      <c r="O131" s="91"/>
      <c r="P131" s="99"/>
      <c r="Q131" s="92"/>
      <c r="R131" s="1"/>
      <c r="S131" s="1"/>
      <c r="T131" s="1"/>
      <c r="U131" s="1"/>
      <c r="V131" s="1"/>
      <c r="W131" s="1"/>
      <c r="X131" s="1"/>
      <c r="Y131" s="1"/>
      <c r="Z131" s="1"/>
      <c r="AA131" s="1"/>
      <c r="AB131" s="1"/>
      <c r="AC131" s="1"/>
      <c r="AD131" s="1"/>
    </row>
    <row r="132" spans="1:30" s="90" customFormat="1" ht="50.25" hidden="1" customHeight="1" x14ac:dyDescent="0.3">
      <c r="A132" s="273"/>
      <c r="B132" s="273"/>
      <c r="C132" s="270"/>
      <c r="D132" s="270"/>
      <c r="E132" s="272"/>
      <c r="F132" s="270"/>
      <c r="G132" s="271"/>
      <c r="H132" s="258"/>
      <c r="I132" s="257"/>
      <c r="J132" s="259"/>
      <c r="K132" s="257"/>
      <c r="L132" s="258"/>
      <c r="M132" s="257"/>
      <c r="N132" s="269"/>
      <c r="O132" s="91"/>
      <c r="P132" s="99"/>
      <c r="Q132" s="92"/>
      <c r="R132" s="1"/>
      <c r="S132" s="1"/>
      <c r="T132" s="1"/>
      <c r="U132" s="1"/>
      <c r="V132" s="1"/>
      <c r="W132" s="1"/>
      <c r="X132" s="1"/>
      <c r="Y132" s="1"/>
      <c r="Z132" s="1"/>
      <c r="AA132" s="1"/>
      <c r="AB132" s="1"/>
      <c r="AC132" s="1"/>
      <c r="AD132" s="1"/>
    </row>
    <row r="133" spans="1:30" s="90" customFormat="1" ht="16.5" hidden="1" customHeight="1" x14ac:dyDescent="0.3">
      <c r="A133" s="273"/>
      <c r="B133" s="273"/>
      <c r="C133" s="270"/>
      <c r="D133" s="270"/>
      <c r="E133" s="272"/>
      <c r="F133" s="270"/>
      <c r="G133" s="271"/>
      <c r="H133" s="258"/>
      <c r="I133" s="257"/>
      <c r="J133" s="259"/>
      <c r="K133" s="257"/>
      <c r="L133" s="258"/>
      <c r="M133" s="257"/>
      <c r="N133" s="269"/>
      <c r="O133" s="91"/>
      <c r="P133" s="99"/>
      <c r="Q133" s="92"/>
      <c r="R133" s="1"/>
      <c r="S133" s="1"/>
      <c r="T133" s="1"/>
      <c r="U133" s="1"/>
      <c r="V133" s="1"/>
      <c r="W133" s="1"/>
      <c r="X133" s="1"/>
      <c r="Y133" s="1"/>
      <c r="Z133" s="1"/>
      <c r="AA133" s="1"/>
      <c r="AB133" s="1"/>
      <c r="AC133" s="1"/>
      <c r="AD133" s="1"/>
    </row>
    <row r="134" spans="1:30" s="90" customFormat="1" ht="16.5" hidden="1" customHeight="1" x14ac:dyDescent="0.3">
      <c r="A134" s="273"/>
      <c r="B134" s="273"/>
      <c r="C134" s="270"/>
      <c r="D134" s="270"/>
      <c r="E134" s="272"/>
      <c r="F134" s="270"/>
      <c r="G134" s="271"/>
      <c r="H134" s="258"/>
      <c r="I134" s="257"/>
      <c r="J134" s="259"/>
      <c r="K134" s="257"/>
      <c r="L134" s="258"/>
      <c r="M134" s="257"/>
      <c r="N134" s="269"/>
      <c r="O134" s="91"/>
      <c r="P134" s="99"/>
      <c r="Q134" s="92"/>
      <c r="R134" s="1"/>
      <c r="S134" s="1"/>
      <c r="T134" s="1"/>
      <c r="U134" s="1"/>
      <c r="V134" s="1"/>
      <c r="W134" s="1"/>
      <c r="X134" s="1"/>
      <c r="Y134" s="1"/>
      <c r="Z134" s="1"/>
      <c r="AA134" s="1"/>
      <c r="AB134" s="1"/>
      <c r="AC134" s="1"/>
      <c r="AD134" s="1"/>
    </row>
    <row r="135" spans="1:30" s="90" customFormat="1" ht="16.5" hidden="1" customHeight="1" x14ac:dyDescent="0.3">
      <c r="A135" s="273"/>
      <c r="B135" s="273"/>
      <c r="C135" s="270"/>
      <c r="D135" s="270"/>
      <c r="E135" s="272"/>
      <c r="F135" s="270"/>
      <c r="G135" s="271"/>
      <c r="H135" s="258"/>
      <c r="I135" s="257"/>
      <c r="J135" s="259"/>
      <c r="K135" s="257"/>
      <c r="L135" s="258"/>
      <c r="M135" s="257"/>
      <c r="N135" s="269"/>
      <c r="O135" s="91"/>
      <c r="P135" s="99"/>
      <c r="Q135" s="92"/>
      <c r="R135" s="1"/>
      <c r="S135" s="1"/>
      <c r="T135" s="1"/>
      <c r="U135" s="1"/>
      <c r="V135" s="1"/>
      <c r="W135" s="1"/>
      <c r="X135" s="1"/>
      <c r="Y135" s="1"/>
      <c r="Z135" s="1"/>
      <c r="AA135" s="1"/>
      <c r="AB135" s="1"/>
      <c r="AC135" s="1"/>
      <c r="AD135" s="1"/>
    </row>
    <row r="136" spans="1:30" s="90" customFormat="1" ht="16.5" hidden="1" customHeight="1" x14ac:dyDescent="0.3">
      <c r="A136" s="273"/>
      <c r="B136" s="273"/>
      <c r="C136" s="270"/>
      <c r="D136" s="270"/>
      <c r="E136" s="272"/>
      <c r="F136" s="270"/>
      <c r="G136" s="271"/>
      <c r="H136" s="258"/>
      <c r="I136" s="257"/>
      <c r="J136" s="259"/>
      <c r="K136" s="257"/>
      <c r="L136" s="258"/>
      <c r="M136" s="257"/>
      <c r="N136" s="269"/>
      <c r="O136" s="91"/>
      <c r="P136" s="99"/>
      <c r="Q136" s="92"/>
      <c r="R136" s="1"/>
      <c r="S136" s="1"/>
      <c r="T136" s="1"/>
      <c r="U136" s="1"/>
      <c r="V136" s="1"/>
      <c r="W136" s="1"/>
      <c r="X136" s="1"/>
      <c r="Y136" s="1"/>
      <c r="Z136" s="1"/>
      <c r="AA136" s="1"/>
      <c r="AB136" s="1"/>
      <c r="AC136" s="1"/>
      <c r="AD136" s="1"/>
    </row>
    <row r="137" spans="1:30" s="90" customFormat="1" ht="16.5" hidden="1" customHeight="1" x14ac:dyDescent="0.3">
      <c r="A137" s="273"/>
      <c r="B137" s="273"/>
      <c r="C137" s="270"/>
      <c r="D137" s="270"/>
      <c r="E137" s="272"/>
      <c r="F137" s="270"/>
      <c r="G137" s="271"/>
      <c r="H137" s="258"/>
      <c r="I137" s="257"/>
      <c r="J137" s="259"/>
      <c r="K137" s="257"/>
      <c r="L137" s="258"/>
      <c r="M137" s="257"/>
      <c r="N137" s="269"/>
      <c r="O137" s="91"/>
      <c r="P137" s="99"/>
      <c r="Q137" s="92"/>
      <c r="R137" s="1"/>
      <c r="S137" s="1"/>
      <c r="T137" s="1"/>
      <c r="U137" s="1"/>
      <c r="V137" s="1"/>
      <c r="W137" s="1"/>
      <c r="X137" s="1"/>
      <c r="Y137" s="1"/>
      <c r="Z137" s="1"/>
      <c r="AA137" s="1"/>
      <c r="AB137" s="1"/>
      <c r="AC137" s="1"/>
      <c r="AD137" s="1"/>
    </row>
    <row r="138" spans="1:30" s="90" customFormat="1" ht="88.5" hidden="1" customHeight="1" x14ac:dyDescent="0.3">
      <c r="A138" s="273"/>
      <c r="B138" s="273"/>
      <c r="C138" s="270"/>
      <c r="D138" s="270"/>
      <c r="E138" s="272"/>
      <c r="F138" s="270"/>
      <c r="G138" s="271"/>
      <c r="H138" s="258"/>
      <c r="I138" s="257"/>
      <c r="J138" s="259"/>
      <c r="K138" s="257"/>
      <c r="L138" s="258"/>
      <c r="M138" s="257"/>
      <c r="N138" s="269"/>
      <c r="O138" s="91"/>
      <c r="P138" s="99"/>
      <c r="Q138" s="92"/>
      <c r="R138" s="1"/>
      <c r="S138" s="1"/>
      <c r="T138" s="1"/>
      <c r="U138" s="1"/>
      <c r="V138" s="1"/>
      <c r="W138" s="1"/>
      <c r="X138" s="1"/>
      <c r="Y138" s="1"/>
      <c r="Z138" s="1"/>
      <c r="AA138" s="1"/>
      <c r="AB138" s="1"/>
      <c r="AC138" s="1"/>
      <c r="AD138" s="1"/>
    </row>
    <row r="139" spans="1:30" s="90" customFormat="1" ht="16.5" hidden="1" customHeight="1" x14ac:dyDescent="0.3">
      <c r="A139" s="273"/>
      <c r="B139" s="273"/>
      <c r="C139" s="270"/>
      <c r="D139" s="270"/>
      <c r="E139" s="272"/>
      <c r="F139" s="270"/>
      <c r="G139" s="271"/>
      <c r="H139" s="258"/>
      <c r="I139" s="257"/>
      <c r="J139" s="259"/>
      <c r="K139" s="257"/>
      <c r="L139" s="258"/>
      <c r="M139" s="257"/>
      <c r="N139" s="269"/>
      <c r="O139" s="91"/>
      <c r="P139" s="99"/>
      <c r="Q139" s="92"/>
      <c r="R139" s="1"/>
      <c r="S139" s="1"/>
      <c r="T139" s="1"/>
      <c r="U139" s="1"/>
      <c r="V139" s="1"/>
      <c r="W139" s="1"/>
      <c r="X139" s="1"/>
      <c r="Y139" s="1"/>
      <c r="Z139" s="1"/>
      <c r="AA139" s="1"/>
      <c r="AB139" s="1"/>
      <c r="AC139" s="1"/>
      <c r="AD139" s="1"/>
    </row>
    <row r="140" spans="1:30" s="90" customFormat="1" ht="16.5" hidden="1" customHeight="1" x14ac:dyDescent="0.3">
      <c r="A140" s="273"/>
      <c r="B140" s="273"/>
      <c r="C140" s="270"/>
      <c r="D140" s="270"/>
      <c r="E140" s="272"/>
      <c r="F140" s="270"/>
      <c r="G140" s="271"/>
      <c r="H140" s="258"/>
      <c r="I140" s="257"/>
      <c r="J140" s="259"/>
      <c r="K140" s="257"/>
      <c r="L140" s="258"/>
      <c r="M140" s="257"/>
      <c r="N140" s="269"/>
      <c r="O140" s="91"/>
      <c r="P140" s="99"/>
      <c r="Q140" s="92"/>
      <c r="R140" s="1"/>
      <c r="S140" s="1"/>
      <c r="T140" s="1"/>
      <c r="U140" s="1"/>
      <c r="V140" s="1"/>
      <c r="W140" s="1"/>
      <c r="X140" s="1"/>
      <c r="Y140" s="1"/>
      <c r="Z140" s="1"/>
      <c r="AA140" s="1"/>
      <c r="AB140" s="1"/>
      <c r="AC140" s="1"/>
      <c r="AD140" s="1"/>
    </row>
    <row r="141" spans="1:30" s="90" customFormat="1" ht="16.5" hidden="1" customHeight="1" x14ac:dyDescent="0.3">
      <c r="A141" s="273"/>
      <c r="B141" s="273"/>
      <c r="C141" s="270"/>
      <c r="D141" s="270"/>
      <c r="E141" s="272"/>
      <c r="F141" s="270"/>
      <c r="G141" s="271"/>
      <c r="H141" s="258"/>
      <c r="I141" s="257"/>
      <c r="J141" s="259"/>
      <c r="K141" s="257"/>
      <c r="L141" s="258"/>
      <c r="M141" s="257"/>
      <c r="N141" s="269"/>
      <c r="O141" s="91"/>
      <c r="P141" s="99"/>
      <c r="Q141" s="92"/>
      <c r="R141" s="1"/>
      <c r="S141" s="1"/>
      <c r="T141" s="1"/>
      <c r="U141" s="1"/>
      <c r="V141" s="1"/>
      <c r="W141" s="1"/>
      <c r="X141" s="1"/>
      <c r="Y141" s="1"/>
      <c r="Z141" s="1"/>
      <c r="AA141" s="1"/>
      <c r="AB141" s="1"/>
      <c r="AC141" s="1"/>
      <c r="AD141" s="1"/>
    </row>
    <row r="142" spans="1:30" s="90" customFormat="1" ht="16.5" hidden="1" customHeight="1" x14ac:dyDescent="0.3">
      <c r="A142" s="273"/>
      <c r="B142" s="273"/>
      <c r="C142" s="270"/>
      <c r="D142" s="270"/>
      <c r="E142" s="272"/>
      <c r="F142" s="270"/>
      <c r="G142" s="271"/>
      <c r="H142" s="258"/>
      <c r="I142" s="257"/>
      <c r="J142" s="259"/>
      <c r="K142" s="257"/>
      <c r="L142" s="258"/>
      <c r="M142" s="257"/>
      <c r="N142" s="269"/>
      <c r="O142" s="91"/>
      <c r="P142" s="99"/>
      <c r="Q142" s="92"/>
      <c r="R142" s="1"/>
      <c r="S142" s="1"/>
      <c r="T142" s="1"/>
      <c r="U142" s="1"/>
      <c r="V142" s="1"/>
      <c r="W142" s="1"/>
      <c r="X142" s="1"/>
      <c r="Y142" s="1"/>
      <c r="Z142" s="1"/>
      <c r="AA142" s="1"/>
      <c r="AB142" s="1"/>
      <c r="AC142" s="1"/>
      <c r="AD142" s="1"/>
    </row>
    <row r="143" spans="1:30" s="90" customFormat="1" ht="16.5" hidden="1" customHeight="1" x14ac:dyDescent="0.3">
      <c r="A143" s="273"/>
      <c r="B143" s="273"/>
      <c r="C143" s="270"/>
      <c r="D143" s="270"/>
      <c r="E143" s="272"/>
      <c r="F143" s="270"/>
      <c r="G143" s="271"/>
      <c r="H143" s="258"/>
      <c r="I143" s="257"/>
      <c r="J143" s="259"/>
      <c r="K143" s="257"/>
      <c r="L143" s="258"/>
      <c r="M143" s="257"/>
      <c r="N143" s="269"/>
      <c r="O143" s="91"/>
      <c r="P143" s="99"/>
      <c r="Q143" s="92"/>
      <c r="R143" s="1"/>
      <c r="S143" s="1"/>
      <c r="T143" s="1"/>
      <c r="U143" s="1"/>
      <c r="V143" s="1"/>
      <c r="W143" s="1"/>
      <c r="X143" s="1"/>
      <c r="Y143" s="1"/>
      <c r="Z143" s="1"/>
      <c r="AA143" s="1"/>
      <c r="AB143" s="1"/>
      <c r="AC143" s="1"/>
      <c r="AD143" s="1"/>
    </row>
    <row r="144" spans="1:30" s="90" customFormat="1" ht="96" hidden="1" customHeight="1" x14ac:dyDescent="0.3">
      <c r="A144" s="273"/>
      <c r="B144" s="273"/>
      <c r="C144" s="270"/>
      <c r="D144" s="270"/>
      <c r="E144" s="272"/>
      <c r="F144" s="270"/>
      <c r="G144" s="271"/>
      <c r="H144" s="258"/>
      <c r="I144" s="257"/>
      <c r="J144" s="259"/>
      <c r="K144" s="257"/>
      <c r="L144" s="258"/>
      <c r="M144" s="257"/>
      <c r="N144" s="269"/>
      <c r="O144" s="91"/>
      <c r="P144" s="99"/>
      <c r="Q144" s="92"/>
      <c r="R144" s="1"/>
      <c r="S144" s="1"/>
      <c r="T144" s="1"/>
      <c r="U144" s="1"/>
      <c r="V144" s="1"/>
      <c r="W144" s="1"/>
      <c r="X144" s="1"/>
      <c r="Y144" s="1"/>
      <c r="Z144" s="1"/>
      <c r="AA144" s="1"/>
      <c r="AB144" s="1"/>
      <c r="AC144" s="1"/>
      <c r="AD144" s="1"/>
    </row>
    <row r="145" spans="1:30" s="90" customFormat="1" ht="16.5" hidden="1" customHeight="1" x14ac:dyDescent="0.3">
      <c r="A145" s="273"/>
      <c r="B145" s="273"/>
      <c r="C145" s="270"/>
      <c r="D145" s="270"/>
      <c r="E145" s="272"/>
      <c r="F145" s="270"/>
      <c r="G145" s="271"/>
      <c r="H145" s="258"/>
      <c r="I145" s="257"/>
      <c r="J145" s="259"/>
      <c r="K145" s="257"/>
      <c r="L145" s="258"/>
      <c r="M145" s="257"/>
      <c r="N145" s="269"/>
      <c r="O145" s="91"/>
      <c r="P145" s="99"/>
      <c r="Q145" s="92"/>
      <c r="R145" s="1"/>
      <c r="S145" s="1"/>
      <c r="T145" s="1"/>
      <c r="U145" s="1"/>
      <c r="V145" s="1"/>
      <c r="W145" s="1"/>
      <c r="X145" s="1"/>
      <c r="Y145" s="1"/>
      <c r="Z145" s="1"/>
      <c r="AA145" s="1"/>
      <c r="AB145" s="1"/>
      <c r="AC145" s="1"/>
      <c r="AD145" s="1"/>
    </row>
    <row r="146" spans="1:30" s="90" customFormat="1" ht="16.5" hidden="1" customHeight="1" x14ac:dyDescent="0.3">
      <c r="A146" s="273"/>
      <c r="B146" s="273"/>
      <c r="C146" s="270"/>
      <c r="D146" s="270"/>
      <c r="E146" s="272"/>
      <c r="F146" s="270"/>
      <c r="G146" s="271"/>
      <c r="H146" s="258"/>
      <c r="I146" s="257"/>
      <c r="J146" s="259"/>
      <c r="K146" s="257"/>
      <c r="L146" s="258"/>
      <c r="M146" s="257"/>
      <c r="N146" s="269"/>
      <c r="O146" s="91"/>
      <c r="P146" s="99"/>
      <c r="Q146" s="92"/>
      <c r="R146" s="1"/>
      <c r="S146" s="1"/>
      <c r="T146" s="1"/>
      <c r="U146" s="1"/>
      <c r="V146" s="1"/>
      <c r="W146" s="1"/>
      <c r="X146" s="1"/>
      <c r="Y146" s="1"/>
      <c r="Z146" s="1"/>
      <c r="AA146" s="1"/>
      <c r="AB146" s="1"/>
      <c r="AC146" s="1"/>
      <c r="AD146" s="1"/>
    </row>
    <row r="147" spans="1:30" s="90" customFormat="1" ht="16.5" hidden="1" customHeight="1" x14ac:dyDescent="0.3">
      <c r="A147" s="273"/>
      <c r="B147" s="273"/>
      <c r="C147" s="270"/>
      <c r="D147" s="270"/>
      <c r="E147" s="272"/>
      <c r="F147" s="270"/>
      <c r="G147" s="271"/>
      <c r="H147" s="258"/>
      <c r="I147" s="257"/>
      <c r="J147" s="259"/>
      <c r="K147" s="257"/>
      <c r="L147" s="258"/>
      <c r="M147" s="257"/>
      <c r="N147" s="269"/>
      <c r="O147" s="91"/>
      <c r="P147" s="99"/>
      <c r="Q147" s="92"/>
      <c r="R147" s="1"/>
      <c r="S147" s="1"/>
      <c r="T147" s="1"/>
      <c r="U147" s="1"/>
      <c r="V147" s="1"/>
      <c r="W147" s="1"/>
      <c r="X147" s="1"/>
      <c r="Y147" s="1"/>
      <c r="Z147" s="1"/>
      <c r="AA147" s="1"/>
      <c r="AB147" s="1"/>
      <c r="AC147" s="1"/>
      <c r="AD147" s="1"/>
    </row>
    <row r="148" spans="1:30" s="90" customFormat="1" ht="16.5" hidden="1" customHeight="1" x14ac:dyDescent="0.3">
      <c r="A148" s="273"/>
      <c r="B148" s="273"/>
      <c r="C148" s="270"/>
      <c r="D148" s="270"/>
      <c r="E148" s="272"/>
      <c r="F148" s="270"/>
      <c r="G148" s="271"/>
      <c r="H148" s="258"/>
      <c r="I148" s="257"/>
      <c r="J148" s="259"/>
      <c r="K148" s="257"/>
      <c r="L148" s="258"/>
      <c r="M148" s="257"/>
      <c r="N148" s="269"/>
      <c r="O148" s="91"/>
      <c r="P148" s="99"/>
      <c r="Q148" s="92"/>
      <c r="R148" s="1"/>
      <c r="S148" s="1"/>
      <c r="T148" s="1"/>
      <c r="U148" s="1"/>
      <c r="V148" s="1"/>
      <c r="W148" s="1"/>
      <c r="X148" s="1"/>
      <c r="Y148" s="1"/>
      <c r="Z148" s="1"/>
      <c r="AA148" s="1"/>
      <c r="AB148" s="1"/>
      <c r="AC148" s="1"/>
      <c r="AD148" s="1"/>
    </row>
    <row r="149" spans="1:30" s="90" customFormat="1" ht="16.5" hidden="1" customHeight="1" x14ac:dyDescent="0.3">
      <c r="A149" s="273"/>
      <c r="B149" s="273"/>
      <c r="C149" s="270"/>
      <c r="D149" s="270"/>
      <c r="E149" s="272"/>
      <c r="F149" s="270"/>
      <c r="G149" s="271"/>
      <c r="H149" s="258"/>
      <c r="I149" s="257"/>
      <c r="J149" s="259"/>
      <c r="K149" s="257"/>
      <c r="L149" s="258"/>
      <c r="M149" s="257"/>
      <c r="N149" s="269"/>
      <c r="O149" s="91"/>
      <c r="P149" s="99"/>
      <c r="Q149" s="92"/>
      <c r="R149" s="1"/>
      <c r="S149" s="1"/>
      <c r="T149" s="1"/>
      <c r="U149" s="1"/>
      <c r="V149" s="1"/>
      <c r="W149" s="1"/>
      <c r="X149" s="1"/>
      <c r="Y149" s="1"/>
      <c r="Z149" s="1"/>
      <c r="AA149" s="1"/>
      <c r="AB149" s="1"/>
      <c r="AC149" s="1"/>
      <c r="AD149" s="1"/>
    </row>
    <row r="150" spans="1:30" s="90" customFormat="1" ht="16.5" hidden="1" customHeight="1" x14ac:dyDescent="0.3">
      <c r="A150" s="273"/>
      <c r="B150" s="273"/>
      <c r="C150" s="270"/>
      <c r="D150" s="270"/>
      <c r="E150" s="272"/>
      <c r="F150" s="270"/>
      <c r="G150" s="271"/>
      <c r="H150" s="258"/>
      <c r="I150" s="257"/>
      <c r="J150" s="259"/>
      <c r="K150" s="257"/>
      <c r="L150" s="258"/>
      <c r="M150" s="257"/>
      <c r="N150" s="269"/>
      <c r="O150" s="91"/>
      <c r="P150" s="99"/>
      <c r="Q150" s="92"/>
      <c r="R150" s="1"/>
      <c r="S150" s="1"/>
      <c r="T150" s="1"/>
      <c r="U150" s="1"/>
      <c r="V150" s="1"/>
      <c r="W150" s="1"/>
      <c r="X150" s="1"/>
      <c r="Y150" s="1"/>
      <c r="Z150" s="1"/>
      <c r="AA150" s="1"/>
      <c r="AB150" s="1"/>
      <c r="AC150" s="1"/>
      <c r="AD150" s="1"/>
    </row>
    <row r="151" spans="1:30" s="90" customFormat="1" ht="16.5" hidden="1" customHeight="1" x14ac:dyDescent="0.3">
      <c r="A151" s="273"/>
      <c r="B151" s="273"/>
      <c r="C151" s="270"/>
      <c r="D151" s="270"/>
      <c r="E151" s="272"/>
      <c r="F151" s="270"/>
      <c r="G151" s="271"/>
      <c r="H151" s="258"/>
      <c r="I151" s="257"/>
      <c r="J151" s="259"/>
      <c r="K151" s="257"/>
      <c r="L151" s="258"/>
      <c r="M151" s="257"/>
      <c r="N151" s="269"/>
      <c r="O151" s="91"/>
      <c r="P151" s="99"/>
      <c r="Q151" s="92"/>
      <c r="R151" s="1"/>
      <c r="S151" s="1"/>
      <c r="T151" s="1"/>
      <c r="U151" s="1"/>
      <c r="V151" s="1"/>
      <c r="W151" s="1"/>
      <c r="X151" s="1"/>
      <c r="Y151" s="1"/>
      <c r="Z151" s="1"/>
      <c r="AA151" s="1"/>
      <c r="AB151" s="1"/>
      <c r="AC151" s="1"/>
      <c r="AD151" s="1"/>
    </row>
    <row r="152" spans="1:30" s="90" customFormat="1" ht="16.5" hidden="1" customHeight="1" x14ac:dyDescent="0.3">
      <c r="A152" s="273"/>
      <c r="B152" s="273"/>
      <c r="C152" s="270"/>
      <c r="D152" s="270"/>
      <c r="E152" s="272"/>
      <c r="F152" s="270"/>
      <c r="G152" s="271"/>
      <c r="H152" s="258"/>
      <c r="I152" s="257"/>
      <c r="J152" s="259"/>
      <c r="K152" s="257"/>
      <c r="L152" s="258"/>
      <c r="M152" s="257"/>
      <c r="N152" s="269"/>
      <c r="O152" s="91"/>
      <c r="P152" s="99"/>
      <c r="Q152" s="92"/>
      <c r="R152" s="1"/>
      <c r="S152" s="1"/>
      <c r="T152" s="1"/>
      <c r="U152" s="1"/>
      <c r="V152" s="1"/>
      <c r="W152" s="1"/>
      <c r="X152" s="1"/>
      <c r="Y152" s="1"/>
      <c r="Z152" s="1"/>
      <c r="AA152" s="1"/>
      <c r="AB152" s="1"/>
      <c r="AC152" s="1"/>
      <c r="AD152" s="1"/>
    </row>
    <row r="153" spans="1:30" s="90" customFormat="1" ht="16.5" hidden="1" customHeight="1" x14ac:dyDescent="0.3">
      <c r="A153" s="273"/>
      <c r="B153" s="273"/>
      <c r="C153" s="270"/>
      <c r="D153" s="270"/>
      <c r="E153" s="272"/>
      <c r="F153" s="270"/>
      <c r="G153" s="271"/>
      <c r="H153" s="258"/>
      <c r="I153" s="257"/>
      <c r="J153" s="259"/>
      <c r="K153" s="257"/>
      <c r="L153" s="258"/>
      <c r="M153" s="257"/>
      <c r="N153" s="269"/>
      <c r="O153" s="91"/>
      <c r="P153" s="99"/>
      <c r="Q153" s="92"/>
      <c r="R153" s="1"/>
      <c r="S153" s="1"/>
      <c r="T153" s="1"/>
      <c r="U153" s="1"/>
      <c r="V153" s="1"/>
      <c r="W153" s="1"/>
      <c r="X153" s="1"/>
      <c r="Y153" s="1"/>
      <c r="Z153" s="1"/>
      <c r="AA153" s="1"/>
      <c r="AB153" s="1"/>
      <c r="AC153" s="1"/>
      <c r="AD153" s="1"/>
    </row>
    <row r="154" spans="1:30" s="90" customFormat="1" ht="16.5" hidden="1" customHeight="1" x14ac:dyDescent="0.3">
      <c r="A154" s="273"/>
      <c r="B154" s="273"/>
      <c r="C154" s="270"/>
      <c r="D154" s="270"/>
      <c r="E154" s="272"/>
      <c r="F154" s="270"/>
      <c r="G154" s="271"/>
      <c r="H154" s="258"/>
      <c r="I154" s="257"/>
      <c r="J154" s="259"/>
      <c r="K154" s="257"/>
      <c r="L154" s="258"/>
      <c r="M154" s="257"/>
      <c r="N154" s="269"/>
      <c r="O154" s="91"/>
      <c r="P154" s="99"/>
      <c r="Q154" s="92"/>
      <c r="R154" s="1"/>
      <c r="S154" s="1"/>
      <c r="T154" s="1"/>
      <c r="U154" s="1"/>
      <c r="V154" s="1"/>
      <c r="W154" s="1"/>
      <c r="X154" s="1"/>
      <c r="Y154" s="1"/>
      <c r="Z154" s="1"/>
      <c r="AA154" s="1"/>
      <c r="AB154" s="1"/>
      <c r="AC154" s="1"/>
      <c r="AD154" s="1"/>
    </row>
    <row r="155" spans="1:30" ht="16.5" hidden="1" customHeight="1" x14ac:dyDescent="0.3">
      <c r="A155" s="273">
        <v>37</v>
      </c>
      <c r="B155" s="273"/>
      <c r="C155" s="270"/>
      <c r="D155" s="270"/>
      <c r="E155" s="272"/>
      <c r="F155" s="270"/>
      <c r="G155" s="271"/>
      <c r="H155" s="258"/>
      <c r="I155" s="257"/>
      <c r="J155" s="259"/>
      <c r="K155" s="257"/>
      <c r="L155" s="258"/>
      <c r="M155" s="257"/>
      <c r="N155" s="269"/>
      <c r="O155" s="91">
        <v>1</v>
      </c>
      <c r="P155" s="99"/>
      <c r="Q155" s="92"/>
    </row>
    <row r="156" spans="1:30" ht="16.5" hidden="1" customHeight="1" x14ac:dyDescent="0.3">
      <c r="A156" s="273"/>
      <c r="B156" s="273"/>
      <c r="C156" s="270"/>
      <c r="D156" s="270"/>
      <c r="E156" s="272"/>
      <c r="F156" s="270"/>
      <c r="G156" s="271"/>
      <c r="H156" s="258"/>
      <c r="I156" s="257"/>
      <c r="J156" s="259"/>
      <c r="K156" s="257"/>
      <c r="L156" s="258"/>
      <c r="M156" s="257"/>
      <c r="N156" s="269"/>
      <c r="O156" s="91">
        <v>2</v>
      </c>
      <c r="P156" s="99"/>
      <c r="Q156" s="92"/>
    </row>
    <row r="157" spans="1:30" ht="16.5" hidden="1" customHeight="1" x14ac:dyDescent="0.3">
      <c r="A157" s="273"/>
      <c r="B157" s="273"/>
      <c r="C157" s="270"/>
      <c r="D157" s="270"/>
      <c r="E157" s="272"/>
      <c r="F157" s="270"/>
      <c r="G157" s="271"/>
      <c r="H157" s="258"/>
      <c r="I157" s="257"/>
      <c r="J157" s="259"/>
      <c r="K157" s="257"/>
      <c r="L157" s="258"/>
      <c r="M157" s="257"/>
      <c r="N157" s="269"/>
      <c r="O157" s="91">
        <v>3</v>
      </c>
      <c r="P157" s="99"/>
      <c r="Q157" s="92"/>
    </row>
    <row r="158" spans="1:30" ht="16.5" hidden="1" customHeight="1" x14ac:dyDescent="0.3">
      <c r="A158" s="273"/>
      <c r="B158" s="273"/>
      <c r="C158" s="270"/>
      <c r="D158" s="270"/>
      <c r="E158" s="272"/>
      <c r="F158" s="270"/>
      <c r="G158" s="271"/>
      <c r="H158" s="258"/>
      <c r="I158" s="257"/>
      <c r="J158" s="259"/>
      <c r="K158" s="257"/>
      <c r="L158" s="258"/>
      <c r="M158" s="257"/>
      <c r="N158" s="269"/>
      <c r="O158" s="91">
        <v>4</v>
      </c>
      <c r="P158" s="99"/>
      <c r="Q158" s="92"/>
    </row>
    <row r="159" spans="1:30" ht="16.5" hidden="1" customHeight="1" x14ac:dyDescent="0.3">
      <c r="A159" s="273"/>
      <c r="B159" s="273"/>
      <c r="C159" s="270"/>
      <c r="D159" s="270"/>
      <c r="E159" s="272"/>
      <c r="F159" s="270"/>
      <c r="G159" s="271"/>
      <c r="H159" s="258"/>
      <c r="I159" s="257"/>
      <c r="J159" s="259"/>
      <c r="K159" s="257"/>
      <c r="L159" s="258"/>
      <c r="M159" s="257"/>
      <c r="N159" s="269"/>
      <c r="O159" s="91">
        <v>5</v>
      </c>
      <c r="P159" s="99"/>
      <c r="Q159" s="92"/>
    </row>
    <row r="160" spans="1:30" ht="16.5" hidden="1" customHeight="1" x14ac:dyDescent="0.3">
      <c r="A160" s="273"/>
      <c r="B160" s="273"/>
      <c r="C160" s="270"/>
      <c r="D160" s="270"/>
      <c r="E160" s="272"/>
      <c r="F160" s="270"/>
      <c r="G160" s="271"/>
      <c r="H160" s="258"/>
      <c r="I160" s="257"/>
      <c r="J160" s="259"/>
      <c r="K160" s="257"/>
      <c r="L160" s="258"/>
      <c r="M160" s="257"/>
      <c r="N160" s="269"/>
      <c r="O160" s="91">
        <v>6</v>
      </c>
      <c r="P160" s="99"/>
      <c r="Q160" s="92"/>
    </row>
    <row r="161" spans="1:17" ht="16.5" hidden="1" customHeight="1" x14ac:dyDescent="0.3">
      <c r="A161" s="273">
        <v>38</v>
      </c>
      <c r="B161" s="273"/>
      <c r="C161" s="270"/>
      <c r="D161" s="270"/>
      <c r="E161" s="272"/>
      <c r="F161" s="270"/>
      <c r="G161" s="271"/>
      <c r="H161" s="258"/>
      <c r="I161" s="257"/>
      <c r="J161" s="259"/>
      <c r="K161" s="257"/>
      <c r="L161" s="258"/>
      <c r="M161" s="257"/>
      <c r="N161" s="269"/>
      <c r="O161" s="91">
        <v>1</v>
      </c>
      <c r="P161" s="99"/>
      <c r="Q161" s="92"/>
    </row>
    <row r="162" spans="1:17" ht="16.5" hidden="1" customHeight="1" x14ac:dyDescent="0.3">
      <c r="A162" s="273"/>
      <c r="B162" s="273"/>
      <c r="C162" s="270"/>
      <c r="D162" s="270"/>
      <c r="E162" s="272"/>
      <c r="F162" s="270"/>
      <c r="G162" s="271"/>
      <c r="H162" s="258"/>
      <c r="I162" s="257"/>
      <c r="J162" s="259"/>
      <c r="K162" s="257"/>
      <c r="L162" s="258"/>
      <c r="M162" s="257"/>
      <c r="N162" s="269"/>
      <c r="O162" s="91">
        <v>2</v>
      </c>
      <c r="P162" s="99"/>
      <c r="Q162" s="92"/>
    </row>
    <row r="163" spans="1:17" ht="16.5" hidden="1" customHeight="1" x14ac:dyDescent="0.3">
      <c r="A163" s="273"/>
      <c r="B163" s="273"/>
      <c r="C163" s="270"/>
      <c r="D163" s="270"/>
      <c r="E163" s="272"/>
      <c r="F163" s="270"/>
      <c r="G163" s="271"/>
      <c r="H163" s="258"/>
      <c r="I163" s="257"/>
      <c r="J163" s="259"/>
      <c r="K163" s="257"/>
      <c r="L163" s="258"/>
      <c r="M163" s="257"/>
      <c r="N163" s="269"/>
      <c r="O163" s="91">
        <v>3</v>
      </c>
      <c r="P163" s="99"/>
      <c r="Q163" s="92"/>
    </row>
    <row r="164" spans="1:17" ht="16.5" hidden="1" customHeight="1" x14ac:dyDescent="0.3">
      <c r="A164" s="273"/>
      <c r="B164" s="273"/>
      <c r="C164" s="270"/>
      <c r="D164" s="270"/>
      <c r="E164" s="272"/>
      <c r="F164" s="270"/>
      <c r="G164" s="271"/>
      <c r="H164" s="258"/>
      <c r="I164" s="257"/>
      <c r="J164" s="259"/>
      <c r="K164" s="257"/>
      <c r="L164" s="258"/>
      <c r="M164" s="257"/>
      <c r="N164" s="269"/>
      <c r="O164" s="91">
        <v>4</v>
      </c>
      <c r="P164" s="99"/>
      <c r="Q164" s="92"/>
    </row>
    <row r="165" spans="1:17" ht="16.5" hidden="1" customHeight="1" x14ac:dyDescent="0.3">
      <c r="A165" s="273"/>
      <c r="B165" s="273"/>
      <c r="C165" s="270"/>
      <c r="D165" s="270"/>
      <c r="E165" s="272"/>
      <c r="F165" s="270"/>
      <c r="G165" s="271"/>
      <c r="H165" s="258"/>
      <c r="I165" s="257"/>
      <c r="J165" s="259"/>
      <c r="K165" s="257"/>
      <c r="L165" s="258"/>
      <c r="M165" s="257"/>
      <c r="N165" s="269"/>
      <c r="O165" s="91">
        <v>5</v>
      </c>
      <c r="P165" s="99"/>
      <c r="Q165" s="92"/>
    </row>
    <row r="166" spans="1:17" ht="16.5" hidden="1" customHeight="1" x14ac:dyDescent="0.3">
      <c r="A166" s="273"/>
      <c r="B166" s="273"/>
      <c r="C166" s="270"/>
      <c r="D166" s="270"/>
      <c r="E166" s="272"/>
      <c r="F166" s="270"/>
      <c r="G166" s="271"/>
      <c r="H166" s="258"/>
      <c r="I166" s="257"/>
      <c r="J166" s="259"/>
      <c r="K166" s="257"/>
      <c r="L166" s="258"/>
      <c r="M166" s="257"/>
      <c r="N166" s="269"/>
      <c r="O166" s="91">
        <v>6</v>
      </c>
      <c r="P166" s="99"/>
      <c r="Q166" s="92"/>
    </row>
    <row r="167" spans="1:17" ht="16.5" hidden="1" customHeight="1" x14ac:dyDescent="0.3">
      <c r="A167" s="273">
        <v>39</v>
      </c>
      <c r="B167" s="273"/>
      <c r="C167" s="270"/>
      <c r="D167" s="270"/>
      <c r="E167" s="272"/>
      <c r="F167" s="270"/>
      <c r="G167" s="271"/>
      <c r="H167" s="258"/>
      <c r="I167" s="257"/>
      <c r="J167" s="259"/>
      <c r="K167" s="257"/>
      <c r="L167" s="258"/>
      <c r="M167" s="257"/>
      <c r="N167" s="269"/>
      <c r="O167" s="91">
        <v>1</v>
      </c>
      <c r="P167" s="99"/>
      <c r="Q167" s="92"/>
    </row>
    <row r="168" spans="1:17" ht="16.5" hidden="1" customHeight="1" x14ac:dyDescent="0.3">
      <c r="A168" s="273"/>
      <c r="B168" s="273"/>
      <c r="C168" s="270"/>
      <c r="D168" s="270"/>
      <c r="E168" s="272"/>
      <c r="F168" s="270"/>
      <c r="G168" s="271"/>
      <c r="H168" s="258"/>
      <c r="I168" s="257"/>
      <c r="J168" s="259"/>
      <c r="K168" s="257"/>
      <c r="L168" s="258"/>
      <c r="M168" s="257"/>
      <c r="N168" s="269"/>
      <c r="O168" s="91">
        <v>2</v>
      </c>
      <c r="P168" s="99"/>
      <c r="Q168" s="92"/>
    </row>
    <row r="169" spans="1:17" ht="16.5" hidden="1" customHeight="1" x14ac:dyDescent="0.3">
      <c r="A169" s="273"/>
      <c r="B169" s="273"/>
      <c r="C169" s="270"/>
      <c r="D169" s="270"/>
      <c r="E169" s="272"/>
      <c r="F169" s="270"/>
      <c r="G169" s="271"/>
      <c r="H169" s="258"/>
      <c r="I169" s="257"/>
      <c r="J169" s="259"/>
      <c r="K169" s="257"/>
      <c r="L169" s="258"/>
      <c r="M169" s="257"/>
      <c r="N169" s="269"/>
      <c r="O169" s="91">
        <v>3</v>
      </c>
      <c r="P169" s="99"/>
      <c r="Q169" s="92"/>
    </row>
    <row r="170" spans="1:17" ht="16.5" hidden="1" customHeight="1" x14ac:dyDescent="0.3">
      <c r="A170" s="273"/>
      <c r="B170" s="273"/>
      <c r="C170" s="270"/>
      <c r="D170" s="270"/>
      <c r="E170" s="272"/>
      <c r="F170" s="270"/>
      <c r="G170" s="271"/>
      <c r="H170" s="258"/>
      <c r="I170" s="257"/>
      <c r="J170" s="259"/>
      <c r="K170" s="257"/>
      <c r="L170" s="258"/>
      <c r="M170" s="257"/>
      <c r="N170" s="269"/>
      <c r="O170" s="91">
        <v>4</v>
      </c>
      <c r="P170" s="99"/>
      <c r="Q170" s="92"/>
    </row>
    <row r="171" spans="1:17" ht="16.5" hidden="1" customHeight="1" x14ac:dyDescent="0.3">
      <c r="A171" s="273"/>
      <c r="B171" s="273"/>
      <c r="C171" s="270"/>
      <c r="D171" s="270"/>
      <c r="E171" s="272"/>
      <c r="F171" s="270"/>
      <c r="G171" s="271"/>
      <c r="H171" s="258"/>
      <c r="I171" s="257"/>
      <c r="J171" s="259"/>
      <c r="K171" s="257"/>
      <c r="L171" s="258"/>
      <c r="M171" s="257"/>
      <c r="N171" s="269"/>
      <c r="O171" s="91">
        <v>5</v>
      </c>
      <c r="P171" s="99"/>
      <c r="Q171" s="92"/>
    </row>
    <row r="172" spans="1:17" ht="16.5" hidden="1" customHeight="1" x14ac:dyDescent="0.3">
      <c r="A172" s="273"/>
      <c r="B172" s="273"/>
      <c r="C172" s="270"/>
      <c r="D172" s="270"/>
      <c r="E172" s="272"/>
      <c r="F172" s="270"/>
      <c r="G172" s="271"/>
      <c r="H172" s="258"/>
      <c r="I172" s="257"/>
      <c r="J172" s="259"/>
      <c r="K172" s="257"/>
      <c r="L172" s="258"/>
      <c r="M172" s="257"/>
      <c r="N172" s="269"/>
      <c r="O172" s="91">
        <v>6</v>
      </c>
      <c r="P172" s="99"/>
      <c r="Q172" s="92"/>
    </row>
    <row r="173" spans="1:17" ht="16.5" hidden="1" customHeight="1" x14ac:dyDescent="0.3">
      <c r="A173" s="273">
        <v>40</v>
      </c>
      <c r="B173" s="273"/>
      <c r="C173" s="270"/>
      <c r="D173" s="270"/>
      <c r="E173" s="272"/>
      <c r="F173" s="270"/>
      <c r="G173" s="271"/>
      <c r="H173" s="258"/>
      <c r="I173" s="257"/>
      <c r="J173" s="259"/>
      <c r="K173" s="257"/>
      <c r="L173" s="258"/>
      <c r="M173" s="257"/>
      <c r="N173" s="269"/>
      <c r="O173" s="91">
        <v>1</v>
      </c>
      <c r="P173" s="99"/>
      <c r="Q173" s="92"/>
    </row>
    <row r="174" spans="1:17" ht="16.5" hidden="1" customHeight="1" x14ac:dyDescent="0.3">
      <c r="A174" s="273"/>
      <c r="B174" s="273"/>
      <c r="C174" s="270"/>
      <c r="D174" s="270"/>
      <c r="E174" s="272"/>
      <c r="F174" s="270"/>
      <c r="G174" s="271"/>
      <c r="H174" s="258"/>
      <c r="I174" s="257"/>
      <c r="J174" s="259"/>
      <c r="K174" s="257"/>
      <c r="L174" s="258"/>
      <c r="M174" s="257"/>
      <c r="N174" s="269"/>
      <c r="O174" s="91">
        <v>2</v>
      </c>
      <c r="P174" s="99"/>
      <c r="Q174" s="92"/>
    </row>
    <row r="175" spans="1:17" ht="16.5" hidden="1" customHeight="1" x14ac:dyDescent="0.3">
      <c r="A175" s="273"/>
      <c r="B175" s="273"/>
      <c r="C175" s="270"/>
      <c r="D175" s="270"/>
      <c r="E175" s="272"/>
      <c r="F175" s="270"/>
      <c r="G175" s="271"/>
      <c r="H175" s="258"/>
      <c r="I175" s="257"/>
      <c r="J175" s="259"/>
      <c r="K175" s="257"/>
      <c r="L175" s="258"/>
      <c r="M175" s="257"/>
      <c r="N175" s="269"/>
      <c r="O175" s="91">
        <v>3</v>
      </c>
      <c r="P175" s="99"/>
      <c r="Q175" s="92"/>
    </row>
    <row r="176" spans="1:17" ht="16.5" hidden="1" customHeight="1" x14ac:dyDescent="0.3">
      <c r="A176" s="273"/>
      <c r="B176" s="273"/>
      <c r="C176" s="270"/>
      <c r="D176" s="270"/>
      <c r="E176" s="272"/>
      <c r="F176" s="270"/>
      <c r="G176" s="271"/>
      <c r="H176" s="258"/>
      <c r="I176" s="257"/>
      <c r="J176" s="259"/>
      <c r="K176" s="257"/>
      <c r="L176" s="258"/>
      <c r="M176" s="257"/>
      <c r="N176" s="269"/>
      <c r="O176" s="91">
        <v>4</v>
      </c>
      <c r="P176" s="99"/>
      <c r="Q176" s="92"/>
    </row>
    <row r="177" spans="1:17" ht="16.5" hidden="1" customHeight="1" x14ac:dyDescent="0.3">
      <c r="A177" s="273"/>
      <c r="B177" s="273"/>
      <c r="C177" s="270"/>
      <c r="D177" s="270"/>
      <c r="E177" s="272"/>
      <c r="F177" s="270"/>
      <c r="G177" s="271"/>
      <c r="H177" s="258"/>
      <c r="I177" s="257"/>
      <c r="J177" s="259"/>
      <c r="K177" s="257"/>
      <c r="L177" s="258"/>
      <c r="M177" s="257"/>
      <c r="N177" s="269"/>
      <c r="O177" s="91">
        <v>5</v>
      </c>
      <c r="P177" s="99"/>
      <c r="Q177" s="92"/>
    </row>
    <row r="178" spans="1:17" ht="16.5" hidden="1" customHeight="1" x14ac:dyDescent="0.3">
      <c r="A178" s="273"/>
      <c r="B178" s="273"/>
      <c r="C178" s="270"/>
      <c r="D178" s="270"/>
      <c r="E178" s="272"/>
      <c r="F178" s="270"/>
      <c r="G178" s="271"/>
      <c r="H178" s="258"/>
      <c r="I178" s="257"/>
      <c r="J178" s="259"/>
      <c r="K178" s="257"/>
      <c r="L178" s="258"/>
      <c r="M178" s="257"/>
      <c r="N178" s="269"/>
      <c r="O178" s="91">
        <v>6</v>
      </c>
      <c r="P178" s="99"/>
      <c r="Q178" s="92"/>
    </row>
    <row r="179" spans="1:17" x14ac:dyDescent="0.3">
      <c r="C179" s="1"/>
      <c r="D179" s="1"/>
      <c r="F179" s="1"/>
      <c r="P179" s="1"/>
    </row>
    <row r="180" spans="1:17" x14ac:dyDescent="0.3">
      <c r="C180" s="1"/>
      <c r="D180" s="1"/>
      <c r="F180" s="1"/>
      <c r="P180" s="1"/>
    </row>
    <row r="181" spans="1:17" x14ac:dyDescent="0.3">
      <c r="A181" s="278" t="s">
        <v>72</v>
      </c>
      <c r="B181" s="278"/>
      <c r="C181" s="278"/>
      <c r="D181" s="278"/>
      <c r="E181" s="278"/>
      <c r="F181" s="278"/>
      <c r="G181" s="278"/>
      <c r="H181" s="278"/>
      <c r="I181" s="278"/>
      <c r="J181" s="278"/>
      <c r="K181" s="278"/>
      <c r="L181" s="278"/>
      <c r="M181" s="278"/>
      <c r="N181" s="278"/>
      <c r="O181" s="278"/>
      <c r="P181" s="278"/>
      <c r="Q181" s="278"/>
    </row>
    <row r="182" spans="1:17" x14ac:dyDescent="0.3">
      <c r="C182" s="1"/>
      <c r="D182" s="4"/>
      <c r="F182" s="1"/>
      <c r="N182" s="86"/>
      <c r="P182" s="1"/>
    </row>
    <row r="183" spans="1:17" x14ac:dyDescent="0.3">
      <c r="A183" s="21" t="s">
        <v>73</v>
      </c>
      <c r="B183" s="1"/>
      <c r="C183" s="1"/>
      <c r="D183" s="1"/>
      <c r="F183" s="1"/>
      <c r="N183" s="86"/>
      <c r="P183" s="1"/>
    </row>
  </sheetData>
  <dataConsolidate/>
  <mergeCells count="445">
    <mergeCell ref="X5:X6"/>
    <mergeCell ref="H107:H112"/>
    <mergeCell ref="I107:I112"/>
    <mergeCell ref="G161:G166"/>
    <mergeCell ref="H161:H166"/>
    <mergeCell ref="I161:I166"/>
    <mergeCell ref="J161:J166"/>
    <mergeCell ref="K101:K106"/>
    <mergeCell ref="K95:K100"/>
    <mergeCell ref="L95:L100"/>
    <mergeCell ref="K83:K88"/>
    <mergeCell ref="L83:L88"/>
    <mergeCell ref="G83:G88"/>
    <mergeCell ref="H83:H88"/>
    <mergeCell ref="I83:I88"/>
    <mergeCell ref="K71:K76"/>
    <mergeCell ref="L71:L76"/>
    <mergeCell ref="M71:M76"/>
    <mergeCell ref="M77:M82"/>
    <mergeCell ref="J53:J58"/>
    <mergeCell ref="K53:K58"/>
    <mergeCell ref="L53:L58"/>
    <mergeCell ref="M53:M58"/>
    <mergeCell ref="H65:H70"/>
    <mergeCell ref="K167:K172"/>
    <mergeCell ref="L167:L172"/>
    <mergeCell ref="M167:M172"/>
    <mergeCell ref="N167:N172"/>
    <mergeCell ref="L101:L106"/>
    <mergeCell ref="M101:M106"/>
    <mergeCell ref="N101:N106"/>
    <mergeCell ref="L89:L94"/>
    <mergeCell ref="M89:M94"/>
    <mergeCell ref="N89:N94"/>
    <mergeCell ref="K89:K94"/>
    <mergeCell ref="M143:M148"/>
    <mergeCell ref="K107:K112"/>
    <mergeCell ref="L107:L112"/>
    <mergeCell ref="M107:M112"/>
    <mergeCell ref="N107:N112"/>
    <mergeCell ref="M95:M100"/>
    <mergeCell ref="N95:N100"/>
    <mergeCell ref="L125:L130"/>
    <mergeCell ref="M125:M130"/>
    <mergeCell ref="N143:N148"/>
    <mergeCell ref="K149:K154"/>
    <mergeCell ref="L149:L154"/>
    <mergeCell ref="M149:M154"/>
    <mergeCell ref="K173:K178"/>
    <mergeCell ref="L173:L178"/>
    <mergeCell ref="M173:M178"/>
    <mergeCell ref="N173:N178"/>
    <mergeCell ref="G155:G160"/>
    <mergeCell ref="H155:H160"/>
    <mergeCell ref="I155:I160"/>
    <mergeCell ref="J155:J160"/>
    <mergeCell ref="K155:K160"/>
    <mergeCell ref="L155:L160"/>
    <mergeCell ref="M155:M160"/>
    <mergeCell ref="N155:N160"/>
    <mergeCell ref="K161:K166"/>
    <mergeCell ref="L161:L166"/>
    <mergeCell ref="M161:M166"/>
    <mergeCell ref="N161:N166"/>
    <mergeCell ref="G173:G178"/>
    <mergeCell ref="H173:H178"/>
    <mergeCell ref="I173:I178"/>
    <mergeCell ref="J173:J178"/>
    <mergeCell ref="G167:G172"/>
    <mergeCell ref="H167:H172"/>
    <mergeCell ref="I167:I172"/>
    <mergeCell ref="J167:J172"/>
    <mergeCell ref="C143:C148"/>
    <mergeCell ref="C149:C154"/>
    <mergeCell ref="A173:A178"/>
    <mergeCell ref="B155:B160"/>
    <mergeCell ref="C155:C160"/>
    <mergeCell ref="D155:D160"/>
    <mergeCell ref="E155:E160"/>
    <mergeCell ref="F155:F160"/>
    <mergeCell ref="B167:B172"/>
    <mergeCell ref="C167:C172"/>
    <mergeCell ref="D167:D172"/>
    <mergeCell ref="E167:E172"/>
    <mergeCell ref="F167:F172"/>
    <mergeCell ref="B161:B166"/>
    <mergeCell ref="C161:C166"/>
    <mergeCell ref="D161:D166"/>
    <mergeCell ref="E161:E166"/>
    <mergeCell ref="F161:F166"/>
    <mergeCell ref="B173:B178"/>
    <mergeCell ref="C173:C178"/>
    <mergeCell ref="D173:D178"/>
    <mergeCell ref="E173:E178"/>
    <mergeCell ref="F173:F178"/>
    <mergeCell ref="A155:A160"/>
    <mergeCell ref="A161:A166"/>
    <mergeCell ref="A167:A172"/>
    <mergeCell ref="A149:A154"/>
    <mergeCell ref="B113:B118"/>
    <mergeCell ref="B119:B124"/>
    <mergeCell ref="B125:B130"/>
    <mergeCell ref="B131:B136"/>
    <mergeCell ref="B137:B142"/>
    <mergeCell ref="B143:B148"/>
    <mergeCell ref="B149:B154"/>
    <mergeCell ref="A131:A136"/>
    <mergeCell ref="A137:A142"/>
    <mergeCell ref="A143:A148"/>
    <mergeCell ref="A101:A106"/>
    <mergeCell ref="A107:A112"/>
    <mergeCell ref="B95:B100"/>
    <mergeCell ref="C95:C100"/>
    <mergeCell ref="D95:D100"/>
    <mergeCell ref="E95:E100"/>
    <mergeCell ref="F95:F100"/>
    <mergeCell ref="G95:G100"/>
    <mergeCell ref="B101:B106"/>
    <mergeCell ref="C101:C106"/>
    <mergeCell ref="D101:D106"/>
    <mergeCell ref="E101:E106"/>
    <mergeCell ref="F101:F106"/>
    <mergeCell ref="G101:G106"/>
    <mergeCell ref="B107:B112"/>
    <mergeCell ref="C107:C112"/>
    <mergeCell ref="D107:D112"/>
    <mergeCell ref="E107:E112"/>
    <mergeCell ref="F107:F112"/>
    <mergeCell ref="G107:G112"/>
    <mergeCell ref="J107:J112"/>
    <mergeCell ref="J89:J94"/>
    <mergeCell ref="H101:H106"/>
    <mergeCell ref="I101:I106"/>
    <mergeCell ref="J101:J106"/>
    <mergeCell ref="B89:B94"/>
    <mergeCell ref="C89:C94"/>
    <mergeCell ref="D89:D94"/>
    <mergeCell ref="E89:E94"/>
    <mergeCell ref="F89:F94"/>
    <mergeCell ref="G89:G94"/>
    <mergeCell ref="H89:H94"/>
    <mergeCell ref="I89:I94"/>
    <mergeCell ref="A89:A94"/>
    <mergeCell ref="A95:A100"/>
    <mergeCell ref="H95:H100"/>
    <mergeCell ref="I95:I100"/>
    <mergeCell ref="J95:J100"/>
    <mergeCell ref="J83:J88"/>
    <mergeCell ref="A77:A82"/>
    <mergeCell ref="J77:J82"/>
    <mergeCell ref="D83:D88"/>
    <mergeCell ref="E83:E88"/>
    <mergeCell ref="F83:F88"/>
    <mergeCell ref="A83:A88"/>
    <mergeCell ref="B83:B88"/>
    <mergeCell ref="C83:C88"/>
    <mergeCell ref="A71:A76"/>
    <mergeCell ref="K77:K82"/>
    <mergeCell ref="L77:L82"/>
    <mergeCell ref="B77:B82"/>
    <mergeCell ref="C77:C82"/>
    <mergeCell ref="D77:D82"/>
    <mergeCell ref="E77:E82"/>
    <mergeCell ref="F77:F82"/>
    <mergeCell ref="J71:J76"/>
    <mergeCell ref="G77:G82"/>
    <mergeCell ref="H77:H82"/>
    <mergeCell ref="I77:I82"/>
    <mergeCell ref="B71:B76"/>
    <mergeCell ref="C71:C76"/>
    <mergeCell ref="D71:D76"/>
    <mergeCell ref="F71:F76"/>
    <mergeCell ref="G71:G76"/>
    <mergeCell ref="H71:H76"/>
    <mergeCell ref="I71:I76"/>
    <mergeCell ref="E71:E76"/>
    <mergeCell ref="B65:B70"/>
    <mergeCell ref="C65:C70"/>
    <mergeCell ref="D65:D70"/>
    <mergeCell ref="E65:E70"/>
    <mergeCell ref="M65:M70"/>
    <mergeCell ref="F59:F64"/>
    <mergeCell ref="G59:G64"/>
    <mergeCell ref="H59:H64"/>
    <mergeCell ref="I59:I64"/>
    <mergeCell ref="J59:J64"/>
    <mergeCell ref="K59:K64"/>
    <mergeCell ref="L59:L64"/>
    <mergeCell ref="M59:M64"/>
    <mergeCell ref="F65:F70"/>
    <mergeCell ref="G65:G70"/>
    <mergeCell ref="I65:I70"/>
    <mergeCell ref="J65:J70"/>
    <mergeCell ref="K65:K70"/>
    <mergeCell ref="L65:L70"/>
    <mergeCell ref="L35:L40"/>
    <mergeCell ref="B53:B58"/>
    <mergeCell ref="C53:C58"/>
    <mergeCell ref="D53:D58"/>
    <mergeCell ref="E53:E58"/>
    <mergeCell ref="B59:B64"/>
    <mergeCell ref="C59:C64"/>
    <mergeCell ref="D59:D64"/>
    <mergeCell ref="E59:E64"/>
    <mergeCell ref="L47:L52"/>
    <mergeCell ref="G47:G52"/>
    <mergeCell ref="H47:H52"/>
    <mergeCell ref="I47:I52"/>
    <mergeCell ref="J41:J46"/>
    <mergeCell ref="K41:K46"/>
    <mergeCell ref="L41:L46"/>
    <mergeCell ref="H41:H46"/>
    <mergeCell ref="I41:I46"/>
    <mergeCell ref="A13:A15"/>
    <mergeCell ref="H29:H34"/>
    <mergeCell ref="I29:I34"/>
    <mergeCell ref="F53:F58"/>
    <mergeCell ref="G53:G58"/>
    <mergeCell ref="H53:H58"/>
    <mergeCell ref="I53:I58"/>
    <mergeCell ref="J47:J52"/>
    <mergeCell ref="K47:K52"/>
    <mergeCell ref="J35:J40"/>
    <mergeCell ref="K35:K40"/>
    <mergeCell ref="E29:E34"/>
    <mergeCell ref="F29:F34"/>
    <mergeCell ref="B29:B34"/>
    <mergeCell ref="D25:D27"/>
    <mergeCell ref="G41:G46"/>
    <mergeCell ref="B35:B40"/>
    <mergeCell ref="A23:A24"/>
    <mergeCell ref="A25:A27"/>
    <mergeCell ref="G35:G40"/>
    <mergeCell ref="G29:G34"/>
    <mergeCell ref="C25:C27"/>
    <mergeCell ref="E25:E27"/>
    <mergeCell ref="F25:F27"/>
    <mergeCell ref="G25:G27"/>
    <mergeCell ref="A29:A34"/>
    <mergeCell ref="C29:C34"/>
    <mergeCell ref="D29:D34"/>
    <mergeCell ref="C47:C52"/>
    <mergeCell ref="D47:D52"/>
    <mergeCell ref="E47:E52"/>
    <mergeCell ref="F47:F52"/>
    <mergeCell ref="A35:A40"/>
    <mergeCell ref="C35:C40"/>
    <mergeCell ref="D35:D40"/>
    <mergeCell ref="E35:E40"/>
    <mergeCell ref="A41:A46"/>
    <mergeCell ref="C41:C46"/>
    <mergeCell ref="D41:D46"/>
    <mergeCell ref="E41:E46"/>
    <mergeCell ref="F41:F46"/>
    <mergeCell ref="F35:F40"/>
    <mergeCell ref="B41:B46"/>
    <mergeCell ref="O5:O6"/>
    <mergeCell ref="P5:P6"/>
    <mergeCell ref="K113:K118"/>
    <mergeCell ref="L113:L118"/>
    <mergeCell ref="M113:M118"/>
    <mergeCell ref="L143:L148"/>
    <mergeCell ref="H25:H27"/>
    <mergeCell ref="I25:I27"/>
    <mergeCell ref="F23:F24"/>
    <mergeCell ref="G23:G24"/>
    <mergeCell ref="H23:H24"/>
    <mergeCell ref="I23:I24"/>
    <mergeCell ref="J29:J34"/>
    <mergeCell ref="K29:K34"/>
    <mergeCell ref="L29:L34"/>
    <mergeCell ref="M29:M34"/>
    <mergeCell ref="N29:N34"/>
    <mergeCell ref="J25:J27"/>
    <mergeCell ref="K25:K27"/>
    <mergeCell ref="L25:L27"/>
    <mergeCell ref="J23:J24"/>
    <mergeCell ref="K23:K24"/>
    <mergeCell ref="L23:L24"/>
    <mergeCell ref="M23:M24"/>
    <mergeCell ref="A181:Q181"/>
    <mergeCell ref="M13:M15"/>
    <mergeCell ref="N13:N15"/>
    <mergeCell ref="F13:F15"/>
    <mergeCell ref="G13:G15"/>
    <mergeCell ref="H13:H15"/>
    <mergeCell ref="I13:I15"/>
    <mergeCell ref="F18:F20"/>
    <mergeCell ref="G18:G20"/>
    <mergeCell ref="H18:H20"/>
    <mergeCell ref="B23:B24"/>
    <mergeCell ref="A18:A20"/>
    <mergeCell ref="C18:C20"/>
    <mergeCell ref="D18:D20"/>
    <mergeCell ref="E18:E20"/>
    <mergeCell ref="B18:B20"/>
    <mergeCell ref="B25:B27"/>
    <mergeCell ref="N23:N24"/>
    <mergeCell ref="M25:M27"/>
    <mergeCell ref="N25:N27"/>
    <mergeCell ref="C23:C24"/>
    <mergeCell ref="D23:D24"/>
    <mergeCell ref="E23:E24"/>
    <mergeCell ref="K18:K20"/>
    <mergeCell ref="C5:C6"/>
    <mergeCell ref="N5:N6"/>
    <mergeCell ref="J5:J6"/>
    <mergeCell ref="K5:K6"/>
    <mergeCell ref="M5:M6"/>
    <mergeCell ref="A4:G4"/>
    <mergeCell ref="B5:B6"/>
    <mergeCell ref="A5:A6"/>
    <mergeCell ref="F5:F6"/>
    <mergeCell ref="E5:E6"/>
    <mergeCell ref="D5:D6"/>
    <mergeCell ref="L18:L20"/>
    <mergeCell ref="J13:J15"/>
    <mergeCell ref="K13:K15"/>
    <mergeCell ref="L13:L15"/>
    <mergeCell ref="M18:M20"/>
    <mergeCell ref="N18:N20"/>
    <mergeCell ref="I18:I20"/>
    <mergeCell ref="J18:J20"/>
    <mergeCell ref="H5:H6"/>
    <mergeCell ref="I5:I6"/>
    <mergeCell ref="L5:L6"/>
    <mergeCell ref="L119:L124"/>
    <mergeCell ref="A113:A118"/>
    <mergeCell ref="A119:A124"/>
    <mergeCell ref="A125:A130"/>
    <mergeCell ref="M35:M40"/>
    <mergeCell ref="N35:N40"/>
    <mergeCell ref="M47:M52"/>
    <mergeCell ref="N47:N52"/>
    <mergeCell ref="N53:N58"/>
    <mergeCell ref="N65:N70"/>
    <mergeCell ref="M83:M88"/>
    <mergeCell ref="N83:N88"/>
    <mergeCell ref="N77:N82"/>
    <mergeCell ref="M41:M46"/>
    <mergeCell ref="N41:N46"/>
    <mergeCell ref="N71:N76"/>
    <mergeCell ref="N59:N64"/>
    <mergeCell ref="H35:H40"/>
    <mergeCell ref="I35:I40"/>
    <mergeCell ref="A53:A58"/>
    <mergeCell ref="A59:A64"/>
    <mergeCell ref="A65:A70"/>
    <mergeCell ref="B47:B52"/>
    <mergeCell ref="A47:A52"/>
    <mergeCell ref="D125:D130"/>
    <mergeCell ref="D131:D136"/>
    <mergeCell ref="D137:D142"/>
    <mergeCell ref="D143:D148"/>
    <mergeCell ref="D149:D154"/>
    <mergeCell ref="E113:E118"/>
    <mergeCell ref="E119:E124"/>
    <mergeCell ref="E125:E130"/>
    <mergeCell ref="E131:E136"/>
    <mergeCell ref="E137:E142"/>
    <mergeCell ref="E143:E148"/>
    <mergeCell ref="E149:E154"/>
    <mergeCell ref="N149:N154"/>
    <mergeCell ref="F113:F118"/>
    <mergeCell ref="F119:F124"/>
    <mergeCell ref="F125:F130"/>
    <mergeCell ref="F131:F136"/>
    <mergeCell ref="F137:F142"/>
    <mergeCell ref="F143:F148"/>
    <mergeCell ref="H149:H154"/>
    <mergeCell ref="I149:I154"/>
    <mergeCell ref="J149:J154"/>
    <mergeCell ref="H113:H118"/>
    <mergeCell ref="I113:I118"/>
    <mergeCell ref="J113:J118"/>
    <mergeCell ref="H119:H124"/>
    <mergeCell ref="F149:F154"/>
    <mergeCell ref="G113:G118"/>
    <mergeCell ref="G119:G124"/>
    <mergeCell ref="G125:G130"/>
    <mergeCell ref="G131:G136"/>
    <mergeCell ref="G143:G148"/>
    <mergeCell ref="G149:G154"/>
    <mergeCell ref="G137:G142"/>
    <mergeCell ref="J125:J130"/>
    <mergeCell ref="K119:K124"/>
    <mergeCell ref="I119:I124"/>
    <mergeCell ref="J119:J124"/>
    <mergeCell ref="H125:H130"/>
    <mergeCell ref="I125:I130"/>
    <mergeCell ref="A1:C3"/>
    <mergeCell ref="N131:N136"/>
    <mergeCell ref="K137:K142"/>
    <mergeCell ref="L137:L142"/>
    <mergeCell ref="M137:M142"/>
    <mergeCell ref="N137:N142"/>
    <mergeCell ref="N113:N118"/>
    <mergeCell ref="L131:L136"/>
    <mergeCell ref="M131:M136"/>
    <mergeCell ref="M119:M124"/>
    <mergeCell ref="N119:N124"/>
    <mergeCell ref="K125:K130"/>
    <mergeCell ref="N125:N130"/>
    <mergeCell ref="C113:C118"/>
    <mergeCell ref="C119:C124"/>
    <mergeCell ref="C125:C130"/>
    <mergeCell ref="C131:C136"/>
    <mergeCell ref="C137:C142"/>
    <mergeCell ref="D113:D118"/>
    <mergeCell ref="D119:D124"/>
    <mergeCell ref="K143:K148"/>
    <mergeCell ref="H131:H136"/>
    <mergeCell ref="I131:I136"/>
    <mergeCell ref="J131:J136"/>
    <mergeCell ref="H137:H142"/>
    <mergeCell ref="I137:I142"/>
    <mergeCell ref="J137:J142"/>
    <mergeCell ref="H143:H148"/>
    <mergeCell ref="I143:I148"/>
    <mergeCell ref="J143:J148"/>
    <mergeCell ref="K131:K136"/>
    <mergeCell ref="AC1:AD1"/>
    <mergeCell ref="AC2:AD2"/>
    <mergeCell ref="AC3:AD3"/>
    <mergeCell ref="W4:X4"/>
    <mergeCell ref="Y4:Z4"/>
    <mergeCell ref="AA4:AB4"/>
    <mergeCell ref="AC4:AD4"/>
    <mergeCell ref="R5:R6"/>
    <mergeCell ref="S5:S6"/>
    <mergeCell ref="T5:T6"/>
    <mergeCell ref="U5:U6"/>
    <mergeCell ref="V5:V6"/>
    <mergeCell ref="W5:W6"/>
    <mergeCell ref="Y5:Y6"/>
    <mergeCell ref="Z5:Z6"/>
    <mergeCell ref="AA5:AA6"/>
    <mergeCell ref="AB5:AB6"/>
    <mergeCell ref="AC5:AC6"/>
    <mergeCell ref="AD5:AD6"/>
    <mergeCell ref="D1:AB3"/>
    <mergeCell ref="Q5:Q6"/>
    <mergeCell ref="O4:P4"/>
    <mergeCell ref="H4:N4"/>
    <mergeCell ref="G5:G6"/>
  </mergeCells>
  <conditionalFormatting sqref="H7:H13 H16:H18 H21:H23 H25 H28:H29 H35 H41 H47 H53 H59 H65 H71 H77 H83 H89 H95 H101 H107 H113 H119 H125 H131 H137 H143 H149 H155 H161 H167 H173">
    <cfRule type="cellIs" dxfId="14" priority="821" operator="equal">
      <formula>"Muy Alta"</formula>
    </cfRule>
    <cfRule type="cellIs" dxfId="13" priority="822" operator="equal">
      <formula>"Alta"</formula>
    </cfRule>
    <cfRule type="cellIs" dxfId="12" priority="823" operator="equal">
      <formula>"Media"</formula>
    </cfRule>
    <cfRule type="cellIs" dxfId="11" priority="824" operator="equal">
      <formula>"Baja"</formula>
    </cfRule>
    <cfRule type="cellIs" dxfId="10" priority="825" operator="equal">
      <formula>"Muy Baja"</formula>
    </cfRule>
  </conditionalFormatting>
  <conditionalFormatting sqref="K7:K178">
    <cfRule type="containsText" dxfId="9" priority="503" operator="containsText" text="❌">
      <formula>NOT(ISERROR(SEARCH("❌",K7)))</formula>
    </cfRule>
  </conditionalFormatting>
  <conditionalFormatting sqref="L7:L13 L16:L18 L21:L23 L25 L28:L29 L35 L41 L47 L53 L59 L65 L71 L77 L83 L89 L95 L101 L107 L113 L119 L125 L131 L137 L143 L149 L155 L161 L167 L173">
    <cfRule type="cellIs" dxfId="8" priority="816" operator="equal">
      <formula>"Catastrófico"</formula>
    </cfRule>
    <cfRule type="cellIs" dxfId="7" priority="817" operator="equal">
      <formula>"Mayor"</formula>
    </cfRule>
    <cfRule type="cellIs" dxfId="6" priority="818" operator="equal">
      <formula>"Moderado"</formula>
    </cfRule>
    <cfRule type="cellIs" dxfId="5" priority="819" operator="equal">
      <formula>"Menor"</formula>
    </cfRule>
    <cfRule type="cellIs" dxfId="4" priority="820" operator="equal">
      <formula>"Leve"</formula>
    </cfRule>
  </conditionalFormatting>
  <conditionalFormatting sqref="N7:N13 N16:N18 N21:N23 N25 N28:N29 N35 N41 N47 N53 N59 N65 N71 N77 N83 N89 N95 N101 N107 N113 N119 N125 N131 N137 N143 N149 N155 N161 N167 N173">
    <cfRule type="cellIs" dxfId="3" priority="812" operator="equal">
      <formula>"Extremo"</formula>
    </cfRule>
    <cfRule type="cellIs" dxfId="2" priority="813" operator="equal">
      <formula>"Alto"</formula>
    </cfRule>
    <cfRule type="cellIs" dxfId="1" priority="814" operator="equal">
      <formula>"Moderado"</formula>
    </cfRule>
    <cfRule type="cellIs" dxfId="0" priority="815"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4">
        <x14:dataValidation type="custom" allowBlank="1" showInputMessage="1" showErrorMessage="1" error="Recuerde que las acciones se generan bajo la medida de mitigar el riesgo" xr:uid="{6182DC03-1C16-4676-9221-BA15BB73D4FE}">
          <x14:formula1>
            <xm:f>IF(OR(#REF!='E:\[Matriz de riesgos de corrupcion 3-03-2024.xlsx]Opciones Tratamiento'!#REF!,#REF!='E:\[Matriz de riesgos de corrupcion 3-03-2024.xlsx]Opciones Tratamiento'!#REF!,#REF!='E:\[Matriz de riesgos de corrupcion 3-03-2024.xlsx]Opciones Tratamiento'!#REF!),ISBLANK(#REF!),ISTEXT(#REF!))</xm:f>
          </x14:formula1>
          <xm:sqref>Q165:Q169 Q159:Q163 Q132:Q151 Q102:Q106 Q60:Q64 Q30:Q34 Q153:Q157 Q108:Q112 Q87:Q88 Q96:Q100 Q80:Q82 Q76 Q66:Q70 Q90:Q94 Q54:Q58 Q42:Q46 Q36:Q40 Q26:Q27 Q177:Q178 Q24 Q48:Q52 Q118:Q130 Q114:Q116 Q13:Q16 Q22 Q171:Q175</xm:sqref>
        </x14:dataValidation>
        <x14:dataValidation type="list" allowBlank="1" showInputMessage="1" showErrorMessage="1" xr:uid="{822C3FAC-739C-408A-AD1C-DC92B036D13F}">
          <x14:formula1>
            <xm:f>'Opciones Tratamiento'!$B$13:$B$19</xm:f>
          </x14:formula1>
          <xm:sqref>F7:F178</xm:sqref>
        </x14:dataValidation>
        <x14:dataValidation type="list" allowBlank="1" showInputMessage="1" showErrorMessage="1" xr:uid="{9625D036-FC50-4440-8BD7-EC9E6EED2395}">
          <x14:formula1>
            <xm:f>'Opciones Tratamiento'!$E$2:$E$4</xm:f>
          </x14:formula1>
          <xm:sqref>C7:C178</xm:sqref>
        </x14:dataValidation>
        <x14:dataValidation type="list" allowBlank="1" showInputMessage="1" showErrorMessage="1" xr:uid="{8FFF2E52-8BC0-401A-95DF-D93E5CE3FEAD}">
          <x14:formula1>
            <xm:f>'Tabla Impacto'!$F$210:$F$221</xm:f>
          </x14:formula1>
          <xm:sqref>J7:J178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2712E-8948-472A-B910-D6D35F684ECA}">
  <dimension ref="A1:CQ128"/>
  <sheetViews>
    <sheetView showGridLines="0" topLeftCell="A4" zoomScale="50" zoomScaleNormal="50" workbookViewId="0">
      <selection activeCell="AY28" sqref="AY28"/>
    </sheetView>
  </sheetViews>
  <sheetFormatPr baseColWidth="10" defaultColWidth="7.42578125" defaultRowHeight="15" x14ac:dyDescent="0.25"/>
  <sheetData>
    <row r="1" spans="1:95"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row>
    <row r="2" spans="1:95" x14ac:dyDescent="0.25">
      <c r="A2" s="39"/>
      <c r="B2" s="286" t="s">
        <v>74</v>
      </c>
      <c r="C2" s="286"/>
      <c r="D2" s="286"/>
      <c r="E2" s="286"/>
      <c r="F2" s="286"/>
      <c r="G2" s="286"/>
      <c r="H2" s="286"/>
      <c r="I2" s="286"/>
      <c r="J2" s="287" t="s">
        <v>12</v>
      </c>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row>
    <row r="3" spans="1:95" x14ac:dyDescent="0.25">
      <c r="A3" s="39"/>
      <c r="B3" s="286"/>
      <c r="C3" s="286"/>
      <c r="D3" s="286"/>
      <c r="E3" s="286"/>
      <c r="F3" s="286"/>
      <c r="G3" s="286"/>
      <c r="H3" s="286"/>
      <c r="I3" s="286"/>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row>
    <row r="4" spans="1:95" x14ac:dyDescent="0.25">
      <c r="A4" s="39"/>
      <c r="B4" s="286"/>
      <c r="C4" s="286"/>
      <c r="D4" s="286"/>
      <c r="E4" s="286"/>
      <c r="F4" s="286"/>
      <c r="G4" s="286"/>
      <c r="H4" s="286"/>
      <c r="I4" s="286"/>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row>
    <row r="5" spans="1:95" ht="15.75" thickBot="1" x14ac:dyDescent="0.3">
      <c r="A5" s="39"/>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row>
    <row r="6" spans="1:95" ht="18.75" x14ac:dyDescent="0.3">
      <c r="A6" s="39"/>
      <c r="B6" s="288" t="s">
        <v>75</v>
      </c>
      <c r="C6" s="288"/>
      <c r="D6" s="289"/>
      <c r="E6" s="290" t="s">
        <v>76</v>
      </c>
      <c r="F6" s="291"/>
      <c r="G6" s="291"/>
      <c r="H6" s="291"/>
      <c r="I6" s="291"/>
      <c r="J6" s="112" t="str">
        <f>+IF(AND('Mapa de Riesgos'!$H$7="Muy Alta",'Mapa de Riesgos'!$L$7="Leve"),CONCATENATE("R",'Mapa de Riesgos'!$A$7),"")</f>
        <v/>
      </c>
      <c r="K6" s="113" t="str">
        <f>+IF(AND('Mapa de Riesgos'!$H$17="Muy Alta",'Mapa de Riesgos'!$L$17="Leve"),CONCATENATE("R",'Mapa de Riesgos'!$A$17),"")</f>
        <v/>
      </c>
      <c r="L6" s="113" t="str">
        <f>+IF(AND('Mapa de Riesgos'!$H$35="Muy Alta",'Mapa de Riesgos'!$L$35="Leve"),CONCATENATE("R",'Mapa de Riesgos'!$A$35),"")</f>
        <v/>
      </c>
      <c r="M6" s="113" t="str">
        <f>+IF(AND('Mapa de Riesgos'!$H$83="Muy Alta",'Mapa de Riesgos'!$L$83="Leve"),CONCATENATE("R",'Mapa de Riesgos'!$A$83),"")</f>
        <v/>
      </c>
      <c r="N6" s="113" t="str">
        <f>+IF(AND('Mapa de Riesgos'!$H$131="Muy Alta",'Mapa de Riesgos'!$L$131="Leve"),CONCATENATE("R",'Mapa de Riesgos'!$A$131),"")</f>
        <v/>
      </c>
      <c r="O6" s="112" t="str">
        <f>+IF(AND('Mapa de Riesgos'!$H$7="Muy Alta",'Mapa de Riesgos'!$L$7="Menor"),CONCATENATE("R",'Mapa de Riesgos'!$A$7),"")</f>
        <v/>
      </c>
      <c r="P6" s="113" t="str">
        <f>+IF(AND('Mapa de Riesgos'!$H$17="Muy Alta",'Mapa de Riesgos'!$L$17="Menor"),CONCATENATE("R",'Mapa de Riesgos'!$A$17),"")</f>
        <v/>
      </c>
      <c r="Q6" s="113" t="str">
        <f>+IF(AND('Mapa de Riesgos'!$H$35="Muy Alta",'Mapa de Riesgos'!$L$35="Menor"),CONCATENATE("R",'Mapa de Riesgos'!$A$35),"")</f>
        <v/>
      </c>
      <c r="R6" s="113" t="str">
        <f>+IF(AND('Mapa de Riesgos'!$H$83="Muy Alta",'Mapa de Riesgos'!$L$83="Menor"),CONCATENATE("R",'Mapa de Riesgos'!$A$83),"")</f>
        <v/>
      </c>
      <c r="S6" s="113" t="str">
        <f>+IF(AND('Mapa de Riesgos'!$H$131="Muy Alta",'Mapa de Riesgos'!$L$131="Menor"),CONCATENATE("R",'Mapa de Riesgos'!$A$131),"")</f>
        <v/>
      </c>
      <c r="T6" s="112" t="str">
        <f>+IF(AND('Mapa de Riesgos'!$H$7="Muy Alta",'Mapa de Riesgos'!$L$7="Moderado"),CONCATENATE("R",'Mapa de Riesgos'!$A$7),"")</f>
        <v/>
      </c>
      <c r="U6" s="113" t="str">
        <f>+IF(AND('Mapa de Riesgos'!$H$17="Muy Alta",'Mapa de Riesgos'!$L$17="Moderado"),CONCATENATE("R",'Mapa de Riesgos'!$A$17),"")</f>
        <v/>
      </c>
      <c r="V6" s="113" t="str">
        <f>+IF(AND('Mapa de Riesgos'!$H$35="Muy Alta",'Mapa de Riesgos'!$L$35="Moderado"),CONCATENATE("R",'Mapa de Riesgos'!$A$35),"")</f>
        <v/>
      </c>
      <c r="W6" s="113" t="str">
        <f>+IF(AND('Mapa de Riesgos'!$H$83="Muy Alta",'Mapa de Riesgos'!$L$83="Moderado"),CONCATENATE("R",'Mapa de Riesgos'!$A$83),"")</f>
        <v/>
      </c>
      <c r="X6" s="113" t="str">
        <f>+IF(AND('Mapa de Riesgos'!$H$131="Muy Alta",'Mapa de Riesgos'!$L$131="Moderado"),CONCATENATE("R",'Mapa de Riesgos'!$A$131),"")</f>
        <v/>
      </c>
      <c r="Y6" s="112" t="str">
        <f>+IF(AND('Mapa de Riesgos'!$H$7="Muy Alta",'Mapa de Riesgos'!$L$7="Mayor"),CONCATENATE("R",'Mapa de Riesgos'!$A$7),"")</f>
        <v/>
      </c>
      <c r="Z6" s="113" t="str">
        <f>+IF(AND('Mapa de Riesgos'!$H$17="Muy Alta",'Mapa de Riesgos'!$L$17="Mayor"),CONCATENATE("R",'Mapa de Riesgos'!$A$17),"")</f>
        <v/>
      </c>
      <c r="AA6" s="113" t="str">
        <f>+IF(AND('Mapa de Riesgos'!$H$35="Muy Alta",'Mapa de Riesgos'!$L$35="Mayor"),CONCATENATE("R",'Mapa de Riesgos'!$A$35),"")</f>
        <v/>
      </c>
      <c r="AB6" s="113" t="str">
        <f>+IF(AND('Mapa de Riesgos'!$H$83="Muy Alta",'Mapa de Riesgos'!$L$83="Mayor"),CONCATENATE("R",'Mapa de Riesgos'!$A$83),"")</f>
        <v/>
      </c>
      <c r="AC6" s="113" t="str">
        <f>+IF(AND('Mapa de Riesgos'!$H$131="Muy Alta",'Mapa de Riesgos'!$L$131="Mayor"),CONCATENATE("R",'Mapa de Riesgos'!$A$131),"")</f>
        <v/>
      </c>
      <c r="AD6" s="138" t="str">
        <f>+IF(AND('Mapa de Riesgos'!$H$7="Muy Alta",'Mapa de Riesgos'!$L$7="Catastrófico"),CONCATENATE("R",'Mapa de Riesgos'!$A$7),"")</f>
        <v/>
      </c>
      <c r="AE6" s="133" t="str">
        <f>+IF(AND('Mapa de Riesgos'!$H$17="Muy Alta",'Mapa de Riesgos'!$L$17="Catastrófico"),CONCATENATE("R",'Mapa de Riesgos'!$A$17),"")</f>
        <v/>
      </c>
      <c r="AF6" s="133" t="str">
        <f>+IF(AND('Mapa de Riesgos'!$H$35="Muy Alta",'Mapa de Riesgos'!$L$35="Catastrófico"),CONCATENATE("R",'Mapa de Riesgos'!$A$35),"")</f>
        <v/>
      </c>
      <c r="AG6" s="133" t="str">
        <f>+IF(AND('Mapa de Riesgos'!$H$83="Muy Alta",'Mapa de Riesgos'!$L$83="Catastrófico"),CONCATENATE("R",'Mapa de Riesgos'!$A$83),"")</f>
        <v/>
      </c>
      <c r="AH6" s="134" t="str">
        <f>+IF(AND('Mapa de Riesgos'!$H$131="Muy Alta",'Mapa de Riesgos'!$L$131="Catastrófico"),CONCATENATE("R",'Mapa de Riesgos'!$A$131),"")</f>
        <v/>
      </c>
      <c r="AI6" s="106"/>
      <c r="AK6" s="296" t="s">
        <v>77</v>
      </c>
      <c r="AL6" s="297"/>
      <c r="AM6" s="297"/>
      <c r="AN6" s="297"/>
      <c r="AO6" s="297"/>
      <c r="AP6" s="298"/>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row>
    <row r="7" spans="1:95" ht="18.75" x14ac:dyDescent="0.3">
      <c r="A7" s="39"/>
      <c r="B7" s="288"/>
      <c r="C7" s="288"/>
      <c r="D7" s="289"/>
      <c r="E7" s="292"/>
      <c r="F7" s="293"/>
      <c r="G7" s="293"/>
      <c r="H7" s="293"/>
      <c r="I7" s="293"/>
      <c r="J7" s="115" t="str">
        <f>+IF(AND('Mapa de Riesgos'!$H$8="Muy Alta",'Mapa de Riesgos'!$L$8="Leve"),CONCATENATE("R",'Mapa de Riesgos'!$A$8),"")</f>
        <v/>
      </c>
      <c r="K7" s="108" t="str">
        <f>+IF(AND('Mapa de Riesgos'!$H$18="Muy Alta",'Mapa de Riesgos'!$L$18="Leve"),CONCATENATE("R",'Mapa de Riesgos'!$A$18),"")</f>
        <v/>
      </c>
      <c r="L7" s="108" t="str">
        <f>+IF(AND('Mapa de Riesgos'!$H$41="Muy Alta",'Mapa de Riesgos'!$L$41="Leve"),CONCATENATE("R",'Mapa de Riesgos'!$A$41),"")</f>
        <v/>
      </c>
      <c r="M7" s="108" t="str">
        <f>+IF(AND('Mapa de Riesgos'!$H$89="Muy Alta",'Mapa de Riesgos'!$L$89="Leve"),CONCATENATE("R",'Mapa de Riesgos'!$A$89),"")</f>
        <v/>
      </c>
      <c r="N7" s="108" t="str">
        <f>+IF(AND('Mapa de Riesgos'!$H$137="Muy Alta",'Mapa de Riesgos'!$L$137="Leve"),CONCATENATE("R",'Mapa de Riesgos'!$A$137),"")</f>
        <v/>
      </c>
      <c r="O7" s="115" t="str">
        <f>+IF(AND('Mapa de Riesgos'!$H$8="Muy Alta",'Mapa de Riesgos'!$L$8="Menor"),CONCATENATE("R",'Mapa de Riesgos'!$A$8),"")</f>
        <v/>
      </c>
      <c r="P7" s="108" t="str">
        <f>+IF(AND('Mapa de Riesgos'!$H$18="Muy Alta",'Mapa de Riesgos'!$L$18="Menor"),CONCATENATE("R",'Mapa de Riesgos'!$A$18),"")</f>
        <v/>
      </c>
      <c r="Q7" s="108" t="str">
        <f>+IF(AND('Mapa de Riesgos'!$H$41="Muy Alta",'Mapa de Riesgos'!$L$41="Menor"),CONCATENATE("R",'Mapa de Riesgos'!$A$41),"")</f>
        <v/>
      </c>
      <c r="R7" s="108" t="str">
        <f>+IF(AND('Mapa de Riesgos'!$H$89="Muy Alta",'Mapa de Riesgos'!$L$89="Menor"),CONCATENATE("R",'Mapa de Riesgos'!$A$89),"")</f>
        <v/>
      </c>
      <c r="S7" s="108" t="str">
        <f>+IF(AND('Mapa de Riesgos'!$H$137="Muy Alta",'Mapa de Riesgos'!$L$137="Menor"),CONCATENATE("R",'Mapa de Riesgos'!$A$137),"")</f>
        <v/>
      </c>
      <c r="T7" s="115" t="str">
        <f>+IF(AND('Mapa de Riesgos'!$H$8="Muy Alta",'Mapa de Riesgos'!$L$8="Moderado"),CONCATENATE("R",'Mapa de Riesgos'!$A$8),"")</f>
        <v/>
      </c>
      <c r="U7" s="108" t="str">
        <f>+IF(AND('Mapa de Riesgos'!$H$18="Muy Alta",'Mapa de Riesgos'!$L$18="Moderado"),CONCATENATE("R",'Mapa de Riesgos'!$A$18),"")</f>
        <v/>
      </c>
      <c r="V7" s="108" t="str">
        <f>+IF(AND('Mapa de Riesgos'!$H$41="Muy Alta",'Mapa de Riesgos'!$L$41="Moderado"),CONCATENATE("R",'Mapa de Riesgos'!$A$41),"")</f>
        <v/>
      </c>
      <c r="W7" s="108" t="str">
        <f>+IF(AND('Mapa de Riesgos'!$H$89="Muy Alta",'Mapa de Riesgos'!$L$89="Moderado"),CONCATENATE("R",'Mapa de Riesgos'!$A$89),"")</f>
        <v/>
      </c>
      <c r="X7" s="108" t="str">
        <f>+IF(AND('Mapa de Riesgos'!$H$137="Muy Alta",'Mapa de Riesgos'!$L$137="Moderado"),CONCATENATE("R",'Mapa de Riesgos'!$A$137),"")</f>
        <v/>
      </c>
      <c r="Y7" s="115" t="str">
        <f>+IF(AND('Mapa de Riesgos'!$H$8="Muy Alta",'Mapa de Riesgos'!$L$8="Mayor"),CONCATENATE("R",'Mapa de Riesgos'!$A$8),"")</f>
        <v/>
      </c>
      <c r="Z7" s="108" t="str">
        <f>+IF(AND('Mapa de Riesgos'!$H$18="Muy Alta",'Mapa de Riesgos'!$L$18="Mayor"),CONCATENATE("R",'Mapa de Riesgos'!$A$18),"")</f>
        <v/>
      </c>
      <c r="AA7" s="108" t="str">
        <f>+IF(AND('Mapa de Riesgos'!$H$41="Muy Alta",'Mapa de Riesgos'!$L$41="Mayor"),CONCATENATE("R",'Mapa de Riesgos'!$A$41),"")</f>
        <v/>
      </c>
      <c r="AB7" s="108" t="str">
        <f>+IF(AND('Mapa de Riesgos'!$H$89="Muy Alta",'Mapa de Riesgos'!$L$89="Mayor"),CONCATENATE("R",'Mapa de Riesgos'!$A$89),"")</f>
        <v/>
      </c>
      <c r="AC7" s="108" t="str">
        <f>+IF(AND('Mapa de Riesgos'!$H$137="Muy Alta",'Mapa de Riesgos'!$L$137="Mayor"),CONCATENATE("R",'Mapa de Riesgos'!$A$137),"")</f>
        <v/>
      </c>
      <c r="AD7" s="139" t="str">
        <f>+IF(AND('Mapa de Riesgos'!$H$8="Muy Alta",'Mapa de Riesgos'!$L$8="Catastrófico"),CONCATENATE("R",'Mapa de Riesgos'!$A$8),"")</f>
        <v/>
      </c>
      <c r="AE7" s="109" t="str">
        <f>+IF(AND('Mapa de Riesgos'!$H$18="Muy Alta",'Mapa de Riesgos'!$L$18="Catastrófico"),CONCATENATE("R",'Mapa de Riesgos'!$A$18),"")</f>
        <v/>
      </c>
      <c r="AF7" s="109" t="str">
        <f>+IF(AND('Mapa de Riesgos'!$H$41="Muy Alta",'Mapa de Riesgos'!$L$41="Catastrófico"),CONCATENATE("R",'Mapa de Riesgos'!$A$41),"")</f>
        <v/>
      </c>
      <c r="AG7" s="109" t="str">
        <f>+IF(AND('Mapa de Riesgos'!$H$89="Muy Alta",'Mapa de Riesgos'!$L$89="Catastrófico"),CONCATENATE("R",'Mapa de Riesgos'!$A$89),"")</f>
        <v/>
      </c>
      <c r="AH7" s="135" t="str">
        <f>+IF(AND('Mapa de Riesgos'!$H$137="Muy Alta",'Mapa de Riesgos'!$L$137="Catastrófico"),CONCATENATE("R",'Mapa de Riesgos'!$A$137),"")</f>
        <v/>
      </c>
      <c r="AI7" s="106"/>
      <c r="AJ7" s="39"/>
      <c r="AK7" s="299"/>
      <c r="AL7" s="300"/>
      <c r="AM7" s="300"/>
      <c r="AN7" s="300"/>
      <c r="AO7" s="300"/>
      <c r="AP7" s="301"/>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row>
    <row r="8" spans="1:95" ht="18.75" x14ac:dyDescent="0.3">
      <c r="A8" s="39"/>
      <c r="B8" s="288"/>
      <c r="C8" s="288"/>
      <c r="D8" s="289"/>
      <c r="E8" s="292"/>
      <c r="F8" s="293"/>
      <c r="G8" s="293"/>
      <c r="H8" s="293"/>
      <c r="I8" s="293"/>
      <c r="J8" s="115"/>
      <c r="K8" s="108" t="str">
        <f>+IF(AND('Mapa de Riesgos'!$H$21="Muy Alta",'Mapa de Riesgos'!$L$21="Leve"),CONCATENATE("R",'Mapa de Riesgos'!$A$21),"")</f>
        <v/>
      </c>
      <c r="L8" s="108" t="str">
        <f>+IF(AND('Mapa de Riesgos'!$H$47="Muy Alta",'Mapa de Riesgos'!$L$47="Leve"),CONCATENATE("R",'Mapa de Riesgos'!$A$47),"")</f>
        <v/>
      </c>
      <c r="M8" s="108" t="str">
        <f>+IF(AND('Mapa de Riesgos'!$H$95="Muy Alta",'Mapa de Riesgos'!$L$95="Leve"),CONCATENATE("R",'Mapa de Riesgos'!$A$95),"")</f>
        <v/>
      </c>
      <c r="N8" s="108" t="str">
        <f>+IF(AND('Mapa de Riesgos'!$H$143="Muy Alta",'Mapa de Riesgos'!$L$143="Leve"),CONCATENATE("R",'Mapa de Riesgos'!$A$143),"")</f>
        <v/>
      </c>
      <c r="O8" s="115" t="str">
        <f>+IF(AND('Mapa de Riesgos'!$H$9="Muy Alta",'Mapa de Riesgos'!$L$9="Menor"),CONCATENATE("R",'Mapa de Riesgos'!$A$9),"")</f>
        <v/>
      </c>
      <c r="P8" s="108" t="str">
        <f>+IF(AND('Mapa de Riesgos'!$H$21="Muy Alta",'Mapa de Riesgos'!$L$21="Menor"),CONCATENATE("R",'Mapa de Riesgos'!$A$21),"")</f>
        <v/>
      </c>
      <c r="Q8" s="108" t="str">
        <f>+IF(AND('Mapa de Riesgos'!$H$47="Muy Alta",'Mapa de Riesgos'!$L$47="Menor"),CONCATENATE("R",'Mapa de Riesgos'!$A$47),"")</f>
        <v/>
      </c>
      <c r="R8" s="108" t="str">
        <f>+IF(AND('Mapa de Riesgos'!$H$95="Muy Alta",'Mapa de Riesgos'!$L$95="Menor"),CONCATENATE("R",'Mapa de Riesgos'!$A$95),"")</f>
        <v/>
      </c>
      <c r="S8" s="108" t="str">
        <f>+IF(AND('Mapa de Riesgos'!$H$143="Muy Alta",'Mapa de Riesgos'!$L$143="Menor"),CONCATENATE("R",'Mapa de Riesgos'!$A$143),"")</f>
        <v/>
      </c>
      <c r="T8" s="115" t="str">
        <f>+IF(AND('Mapa de Riesgos'!$H$9="Muy Alta",'Mapa de Riesgos'!$L$9="Moderado"),CONCATENATE("R",'Mapa de Riesgos'!$A$9),"")</f>
        <v/>
      </c>
      <c r="U8" s="108" t="str">
        <f>+IF(AND('Mapa de Riesgos'!$H$21="Muy Alta",'Mapa de Riesgos'!$L$21="Moderado"),CONCATENATE("R",'Mapa de Riesgos'!$A$21),"")</f>
        <v/>
      </c>
      <c r="V8" s="108" t="str">
        <f>+IF(AND('Mapa de Riesgos'!$H$47="Muy Alta",'Mapa de Riesgos'!$L$47="Moderado"),CONCATENATE("R",'Mapa de Riesgos'!$A$47),"")</f>
        <v/>
      </c>
      <c r="W8" s="108" t="str">
        <f>+IF(AND('Mapa de Riesgos'!$H$95="Muy Alta",'Mapa de Riesgos'!$L$95="Moderado"),CONCATENATE("R",'Mapa de Riesgos'!$A$95),"")</f>
        <v/>
      </c>
      <c r="X8" s="108" t="str">
        <f>+IF(AND('Mapa de Riesgos'!$H$143="Muy Alta",'Mapa de Riesgos'!$L$143="Moderado"),CONCATENATE("R",'Mapa de Riesgos'!$A$143),"")</f>
        <v/>
      </c>
      <c r="Y8" s="115" t="str">
        <f>+IF(AND('Mapa de Riesgos'!$H$9="Muy Alta",'Mapa de Riesgos'!$L$9="Mayor"),CONCATENATE("R",'Mapa de Riesgos'!$A$9),"")</f>
        <v/>
      </c>
      <c r="Z8" s="108" t="str">
        <f>+IF(AND('Mapa de Riesgos'!$H$21="Muy Alta",'Mapa de Riesgos'!$L$21="Mayor"),CONCATENATE("R",'Mapa de Riesgos'!$A$21),"")</f>
        <v/>
      </c>
      <c r="AA8" s="108" t="str">
        <f>+IF(AND('Mapa de Riesgos'!$H$47="Muy Alta",'Mapa de Riesgos'!$L$47="Mayor"),CONCATENATE("R",'Mapa de Riesgos'!$A$47),"")</f>
        <v/>
      </c>
      <c r="AB8" s="108" t="str">
        <f>+IF(AND('Mapa de Riesgos'!$H$95="Muy Alta",'Mapa de Riesgos'!$L$95="Mayor"),CONCATENATE("R",'Mapa de Riesgos'!$A$95),"")</f>
        <v/>
      </c>
      <c r="AC8" s="108" t="str">
        <f>+IF(AND('Mapa de Riesgos'!$H$143="Muy Alta",'Mapa de Riesgos'!$L$143="Mayor"),CONCATENATE("R",'Mapa de Riesgos'!$A$143),"")</f>
        <v/>
      </c>
      <c r="AD8" s="139" t="str">
        <f>+IF(AND('Mapa de Riesgos'!$H$9="Muy Alta",'Mapa de Riesgos'!$L$9="Catastrófico"),CONCATENATE("R",'Mapa de Riesgos'!$A$9),"")</f>
        <v/>
      </c>
      <c r="AE8" s="109" t="str">
        <f>+IF(AND('Mapa de Riesgos'!$H$21="Muy Alta",'Mapa de Riesgos'!$L$21="Catastrófico"),CONCATENATE("R",'Mapa de Riesgos'!$A$21),"")</f>
        <v/>
      </c>
      <c r="AF8" s="109" t="str">
        <f>+IF(AND('Mapa de Riesgos'!$H$47="Muy Alta",'Mapa de Riesgos'!$L$47="Catastrófico"),CONCATENATE("R",'Mapa de Riesgos'!$A$47),"")</f>
        <v/>
      </c>
      <c r="AG8" s="109" t="str">
        <f>+IF(AND('Mapa de Riesgos'!$H$95="Muy Alta",'Mapa de Riesgos'!$L$95="Catastrófico"),CONCATENATE("R",'Mapa de Riesgos'!$A$95),"")</f>
        <v/>
      </c>
      <c r="AH8" s="135" t="str">
        <f>+IF(AND('Mapa de Riesgos'!$H$143="Muy Alta",'Mapa de Riesgos'!$L$143="Catastrófico"),CONCATENATE("R",'Mapa de Riesgos'!$A$143),"")</f>
        <v/>
      </c>
      <c r="AI8" s="106"/>
      <c r="AJ8" s="39"/>
      <c r="AK8" s="299"/>
      <c r="AL8" s="300"/>
      <c r="AM8" s="300"/>
      <c r="AN8" s="300"/>
      <c r="AO8" s="300"/>
      <c r="AP8" s="301"/>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row>
    <row r="9" spans="1:95" ht="18.75" x14ac:dyDescent="0.3">
      <c r="A9" s="39"/>
      <c r="B9" s="288"/>
      <c r="C9" s="288"/>
      <c r="D9" s="289"/>
      <c r="E9" s="292"/>
      <c r="F9" s="293"/>
      <c r="G9" s="293"/>
      <c r="H9" s="293"/>
      <c r="I9" s="293"/>
      <c r="J9" s="115" t="str">
        <f>+IF(AND('Mapa de Riesgos'!$H$10="Muy Alta",'Mapa de Riesgos'!$L$10="Leve"),CONCATENATE("R",'Mapa de Riesgos'!$A$10),"")</f>
        <v/>
      </c>
      <c r="K9" s="108" t="str">
        <f>+IF(AND('Mapa de Riesgos'!$H$22="Muy Alta",'Mapa de Riesgos'!$L$22="Leve"),CONCATENATE("R",'Mapa de Riesgos'!$A$22),"")</f>
        <v/>
      </c>
      <c r="L9" s="108" t="str">
        <f>+IF(AND('Mapa de Riesgos'!$H$53="Muy Alta",'Mapa de Riesgos'!$L$53="Leve"),CONCATENATE("R",'Mapa de Riesgos'!$A$53),"")</f>
        <v/>
      </c>
      <c r="M9" s="108" t="str">
        <f>+IF(AND('Mapa de Riesgos'!$H$101="Muy Alta",'Mapa de Riesgos'!$L$101="Leve"),CONCATENATE("R",'Mapa de Riesgos'!$A$101),"")</f>
        <v/>
      </c>
      <c r="N9" s="108" t="str">
        <f>+IF(AND('Mapa de Riesgos'!$H$149="Muy Alta",'Mapa de Riesgos'!$L$149="Leve"),CONCATENATE("R",'Mapa de Riesgos'!$A$149),"")</f>
        <v/>
      </c>
      <c r="O9" s="115" t="str">
        <f>+IF(AND('Mapa de Riesgos'!$H$10="Muy Alta",'Mapa de Riesgos'!$L$10="Menor"),CONCATENATE("R",'Mapa de Riesgos'!$A$10),"")</f>
        <v/>
      </c>
      <c r="P9" s="108" t="str">
        <f>+IF(AND('Mapa de Riesgos'!$H$22="Muy Alta",'Mapa de Riesgos'!$L$22="Menor"),CONCATENATE("R",'Mapa de Riesgos'!$A$22),"")</f>
        <v/>
      </c>
      <c r="Q9" s="108" t="str">
        <f>+IF(AND('Mapa de Riesgos'!$H$53="Muy Alta",'Mapa de Riesgos'!$L$53="Menor"),CONCATENATE("R",'Mapa de Riesgos'!$A$53),"")</f>
        <v/>
      </c>
      <c r="R9" s="108" t="str">
        <f>+IF(AND('Mapa de Riesgos'!$H$101="Muy Alta",'Mapa de Riesgos'!$L$101="Menor"),CONCATENATE("R",'Mapa de Riesgos'!$A$101),"")</f>
        <v/>
      </c>
      <c r="S9" s="108" t="str">
        <f>+IF(AND('Mapa de Riesgos'!$H$149="Muy Alta",'Mapa de Riesgos'!$L$149="Menor"),CONCATENATE("R",'Mapa de Riesgos'!$A$149),"")</f>
        <v/>
      </c>
      <c r="T9" s="115" t="str">
        <f>+IF(AND('Mapa de Riesgos'!$H$10="Muy Alta",'Mapa de Riesgos'!$L$10="Moderado"),CONCATENATE("R",'Mapa de Riesgos'!$A$10),"")</f>
        <v/>
      </c>
      <c r="U9" s="108" t="str">
        <f>+IF(AND('Mapa de Riesgos'!$H$22="Muy Alta",'Mapa de Riesgos'!$L$22="Moderado"),CONCATENATE("R",'Mapa de Riesgos'!$A$22),"")</f>
        <v/>
      </c>
      <c r="V9" s="108" t="str">
        <f>+IF(AND('Mapa de Riesgos'!$H$53="Muy Alta",'Mapa de Riesgos'!$L$53="Moderado"),CONCATENATE("R",'Mapa de Riesgos'!$A$53),"")</f>
        <v/>
      </c>
      <c r="W9" s="108" t="str">
        <f>+IF(AND('Mapa de Riesgos'!$H$101="Muy Alta",'Mapa de Riesgos'!$L$101="Moderado"),CONCATENATE("R",'Mapa de Riesgos'!$A$101),"")</f>
        <v/>
      </c>
      <c r="X9" s="108" t="str">
        <f>+IF(AND('Mapa de Riesgos'!$H$149="Muy Alta",'Mapa de Riesgos'!$L$149="Moderado"),CONCATENATE("R",'Mapa de Riesgos'!$A$149),"")</f>
        <v/>
      </c>
      <c r="Y9" s="115" t="str">
        <f>+IF(AND('Mapa de Riesgos'!$H$10="Muy Alta",'Mapa de Riesgos'!$L$10="Mayor"),CONCATENATE("R",'Mapa de Riesgos'!$A$10),"")</f>
        <v/>
      </c>
      <c r="Z9" s="108" t="str">
        <f>+IF(AND('Mapa de Riesgos'!$H$22="Muy Alta",'Mapa de Riesgos'!$L$22="Mayor"),CONCATENATE("R",'Mapa de Riesgos'!$A$22),"")</f>
        <v/>
      </c>
      <c r="AA9" s="108" t="str">
        <f>+IF(AND('Mapa de Riesgos'!$H$53="Muy Alta",'Mapa de Riesgos'!$L$53="Mayor"),CONCATENATE("R",'Mapa de Riesgos'!$A$53),"")</f>
        <v/>
      </c>
      <c r="AB9" s="108" t="str">
        <f>+IF(AND('Mapa de Riesgos'!$H$101="Muy Alta",'Mapa de Riesgos'!$L$101="Mayor"),CONCATENATE("R",'Mapa de Riesgos'!$A$101),"")</f>
        <v/>
      </c>
      <c r="AC9" s="108" t="str">
        <f>+IF(AND('Mapa de Riesgos'!$H$149="Muy Alta",'Mapa de Riesgos'!$L$149="Mayor"),CONCATENATE("R",'Mapa de Riesgos'!$A$149),"")</f>
        <v/>
      </c>
      <c r="AD9" s="139" t="str">
        <f>+IF(AND('Mapa de Riesgos'!$H$10="Muy Alta",'Mapa de Riesgos'!$L$10="Catastrófico"),CONCATENATE("R",'Mapa de Riesgos'!$A$10),"")</f>
        <v/>
      </c>
      <c r="AE9" s="109" t="str">
        <f>+IF(AND('Mapa de Riesgos'!$H$22="Muy Alta",'Mapa de Riesgos'!$L$22="Catastrófico"),CONCATENATE("R",'Mapa de Riesgos'!$A$22),"")</f>
        <v/>
      </c>
      <c r="AF9" s="109" t="str">
        <f>+IF(AND('Mapa de Riesgos'!$H$53="Muy Alta",'Mapa de Riesgos'!$L$53="Catastrófico"),CONCATENATE("R",'Mapa de Riesgos'!$A$53),"")</f>
        <v/>
      </c>
      <c r="AG9" s="109" t="str">
        <f>+IF(AND('Mapa de Riesgos'!$H$101="Muy Alta",'Mapa de Riesgos'!$L$101="Catastrófico"),CONCATENATE("R",'Mapa de Riesgos'!$A$101),"")</f>
        <v/>
      </c>
      <c r="AH9" s="135" t="str">
        <f>+IF(AND('Mapa de Riesgos'!$H$149="Muy Alta",'Mapa de Riesgos'!$L$149="Catastrófico"),CONCATENATE("R",'Mapa de Riesgos'!$A$149),"")</f>
        <v/>
      </c>
      <c r="AI9" s="106"/>
      <c r="AJ9" s="39"/>
      <c r="AK9" s="299"/>
      <c r="AL9" s="300"/>
      <c r="AM9" s="300"/>
      <c r="AN9" s="300"/>
      <c r="AO9" s="300"/>
      <c r="AP9" s="301"/>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row>
    <row r="10" spans="1:95" ht="18.75" x14ac:dyDescent="0.3">
      <c r="A10" s="39"/>
      <c r="B10" s="288"/>
      <c r="C10" s="288"/>
      <c r="D10" s="289"/>
      <c r="E10" s="292"/>
      <c r="F10" s="293"/>
      <c r="G10" s="293"/>
      <c r="H10" s="293"/>
      <c r="I10" s="293"/>
      <c r="J10" s="115" t="str">
        <f>+IF(AND('Mapa de Riesgos'!$H$11="Muy Alta",'Mapa de Riesgos'!$L$11="Leve"),CONCATENATE("R",'Mapa de Riesgos'!$A$11),"")</f>
        <v/>
      </c>
      <c r="K10" s="108" t="str">
        <f>+IF(AND('Mapa de Riesgos'!$H$23="Muy Alta",'Mapa de Riesgos'!$L$23="Leve"),CONCATENATE("R",'Mapa de Riesgos'!$A$23),"")</f>
        <v/>
      </c>
      <c r="L10" s="108" t="str">
        <f>+IF(AND('Mapa de Riesgos'!$H$59="Muy Alta",'Mapa de Riesgos'!$L$59="Leve"),CONCATENATE("R",'Mapa de Riesgos'!$A$59),"")</f>
        <v/>
      </c>
      <c r="M10" s="108" t="str">
        <f>+IF(AND('Mapa de Riesgos'!$H$107="Muy Alta",'Mapa de Riesgos'!$L$107="Leve"),CONCATENATE("R",'Mapa de Riesgos'!$A$107),"")</f>
        <v/>
      </c>
      <c r="N10" s="108" t="str">
        <f>+IF(AND('Mapa de Riesgos'!$H$155="Muy Alta",'Mapa de Riesgos'!$L$155="Leve"),CONCATENATE("R",'Mapa de Riesgos'!$A$155),"")</f>
        <v/>
      </c>
      <c r="O10" s="115" t="str">
        <f>+IF(AND('Mapa de Riesgos'!$H$11="Muy Alta",'Mapa de Riesgos'!$L$11="Menor"),CONCATENATE("R",'Mapa de Riesgos'!$A$11),"")</f>
        <v/>
      </c>
      <c r="P10" s="108" t="str">
        <f>+IF(AND('Mapa de Riesgos'!$H$23="Muy Alta",'Mapa de Riesgos'!$L$23="Menor"),CONCATENATE("R",'Mapa de Riesgos'!$A$23),"")</f>
        <v/>
      </c>
      <c r="Q10" s="108" t="str">
        <f>+IF(AND('Mapa de Riesgos'!$H$59="Muy Alta",'Mapa de Riesgos'!$L$59="Menor"),CONCATENATE("R",'Mapa de Riesgos'!$A$59),"")</f>
        <v/>
      </c>
      <c r="R10" s="108" t="str">
        <f>+IF(AND('Mapa de Riesgos'!$H$107="Muy Alta",'Mapa de Riesgos'!$L$107="Menor"),CONCATENATE("R",'Mapa de Riesgos'!$A$107),"")</f>
        <v/>
      </c>
      <c r="S10" s="108" t="str">
        <f>+IF(AND('Mapa de Riesgos'!$H$155="Muy Alta",'Mapa de Riesgos'!$L$155="Menor"),CONCATENATE("R",'Mapa de Riesgos'!$A$155),"")</f>
        <v/>
      </c>
      <c r="T10" s="115" t="str">
        <f>+IF(AND('Mapa de Riesgos'!$H$11="Muy Alta",'Mapa de Riesgos'!$L$11="Moderado"),CONCATENATE("R",'Mapa de Riesgos'!$A$11),"")</f>
        <v/>
      </c>
      <c r="U10" s="108" t="str">
        <f>+IF(AND('Mapa de Riesgos'!$H$23="Muy Alta",'Mapa de Riesgos'!$L$23="Moderado"),CONCATENATE("R",'Mapa de Riesgos'!$A$23),"")</f>
        <v/>
      </c>
      <c r="V10" s="108" t="str">
        <f>+IF(AND('Mapa de Riesgos'!$H$59="Muy Alta",'Mapa de Riesgos'!$L$59="Moderado"),CONCATENATE("R",'Mapa de Riesgos'!$A$59),"")</f>
        <v/>
      </c>
      <c r="W10" s="108" t="str">
        <f>+IF(AND('Mapa de Riesgos'!$H$107="Muy Alta",'Mapa de Riesgos'!$L$107="Moderado"),CONCATENATE("R",'Mapa de Riesgos'!$A$107),"")</f>
        <v/>
      </c>
      <c r="X10" s="108" t="str">
        <f>+IF(AND('Mapa de Riesgos'!$H$155="Muy Alta",'Mapa de Riesgos'!$L$155="Moderado"),CONCATENATE("R",'Mapa de Riesgos'!$A$155),"")</f>
        <v/>
      </c>
      <c r="Y10" s="115" t="str">
        <f>+IF(AND('Mapa de Riesgos'!$H$11="Muy Alta",'Mapa de Riesgos'!$L$11="Mayor"),CONCATENATE("R",'Mapa de Riesgos'!$A$11),"")</f>
        <v/>
      </c>
      <c r="Z10" s="108" t="str">
        <f>+IF(AND('Mapa de Riesgos'!$H$23="Muy Alta",'Mapa de Riesgos'!$L$23="Mayor"),CONCATENATE("R",'Mapa de Riesgos'!$A$23),"")</f>
        <v/>
      </c>
      <c r="AA10" s="108" t="str">
        <f>+IF(AND('Mapa de Riesgos'!$H$59="Muy Alta",'Mapa de Riesgos'!$L$59="Mayor"),CONCATENATE("R",'Mapa de Riesgos'!$A$59),"")</f>
        <v/>
      </c>
      <c r="AB10" s="108" t="str">
        <f>+IF(AND('Mapa de Riesgos'!$H$107="Muy Alta",'Mapa de Riesgos'!$L$107="Mayor"),CONCATENATE("R",'Mapa de Riesgos'!$A$107),"")</f>
        <v/>
      </c>
      <c r="AC10" s="108" t="str">
        <f>+IF(AND('Mapa de Riesgos'!$H$155="Muy Alta",'Mapa de Riesgos'!$L$155="Mayor"),CONCATENATE("R",'Mapa de Riesgos'!$A$155),"")</f>
        <v/>
      </c>
      <c r="AD10" s="139" t="str">
        <f>+IF(AND('Mapa de Riesgos'!$H$11="Muy Alta",'Mapa de Riesgos'!$L$11="Catastrófico"),CONCATENATE("R",'Mapa de Riesgos'!$A$11),"")</f>
        <v/>
      </c>
      <c r="AE10" s="109" t="str">
        <f>+IF(AND('Mapa de Riesgos'!$H$23="Muy Alta",'Mapa de Riesgos'!$L$23="Catastrófico"),CONCATENATE("R",'Mapa de Riesgos'!$A$23),"")</f>
        <v/>
      </c>
      <c r="AF10" s="109" t="str">
        <f>+IF(AND('Mapa de Riesgos'!$H$59="Muy Alta",'Mapa de Riesgos'!$L$59="Catastrófico"),CONCATENATE("R",'Mapa de Riesgos'!$A$59),"")</f>
        <v/>
      </c>
      <c r="AG10" s="109" t="str">
        <f>+IF(AND('Mapa de Riesgos'!$H$107="Muy Alta",'Mapa de Riesgos'!$L$107="Catastrófico"),CONCATENATE("R",'Mapa de Riesgos'!$A$107),"")</f>
        <v/>
      </c>
      <c r="AH10" s="135" t="str">
        <f>+IF(AND('Mapa de Riesgos'!$H$155="Muy Alta",'Mapa de Riesgos'!$L$155="Catastrófico"),CONCATENATE("R",'Mapa de Riesgos'!$A$155),"")</f>
        <v/>
      </c>
      <c r="AI10" s="106"/>
      <c r="AJ10" s="39"/>
      <c r="AK10" s="299"/>
      <c r="AL10" s="300"/>
      <c r="AM10" s="300"/>
      <c r="AN10" s="300"/>
      <c r="AO10" s="300"/>
      <c r="AP10" s="301"/>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row>
    <row r="11" spans="1:95" ht="18.75" x14ac:dyDescent="0.3">
      <c r="A11" s="39"/>
      <c r="B11" s="288"/>
      <c r="C11" s="288"/>
      <c r="D11" s="289"/>
      <c r="E11" s="292"/>
      <c r="F11" s="293"/>
      <c r="G11" s="293"/>
      <c r="H11" s="293"/>
      <c r="I11" s="293"/>
      <c r="J11" s="115" t="str">
        <f>+IF(AND('Mapa de Riesgos'!$H$12="Muy Alta",'Mapa de Riesgos'!$L$12="Leve"),CONCATENATE("R",'Mapa de Riesgos'!$A$12),"")</f>
        <v/>
      </c>
      <c r="K11" s="108" t="str">
        <f>+IF(AND('Mapa de Riesgos'!$H$25="Muy Alta",'Mapa de Riesgos'!$L$25="Leve"),CONCATENATE("R",'Mapa de Riesgos'!$A$25),"")</f>
        <v/>
      </c>
      <c r="L11" s="108" t="str">
        <f>+IF(AND('Mapa de Riesgos'!$H$68="Muy Alta",'Mapa de Riesgos'!$L$68="Leve"),CONCATENATE("R",'Mapa de Riesgos'!$A$68),"")</f>
        <v/>
      </c>
      <c r="M11" s="108" t="str">
        <f>+IF(AND('Mapa de Riesgos'!$H$113="Muy Alta",'Mapa de Riesgos'!$L$113="Leve"),CONCATENATE("R",'Mapa de Riesgos'!$A$113),"")</f>
        <v/>
      </c>
      <c r="N11" s="108" t="str">
        <f>+IF(AND('Mapa de Riesgos'!$H$161="Muy Alta",'Mapa de Riesgos'!$L$161="Leve"),CONCATENATE("R",'Mapa de Riesgos'!$A$161),"")</f>
        <v/>
      </c>
      <c r="O11" s="115" t="str">
        <f>+IF(AND('Mapa de Riesgos'!$H$12="Muy Alta",'Mapa de Riesgos'!$L$12="Menor"),CONCATENATE("R",'Mapa de Riesgos'!$A$12),"")</f>
        <v/>
      </c>
      <c r="P11" s="108" t="str">
        <f>+IF(AND('Mapa de Riesgos'!$H$25="Muy Alta",'Mapa de Riesgos'!$L$25="Menor"),CONCATENATE("R",'Mapa de Riesgos'!$A$25),"")</f>
        <v/>
      </c>
      <c r="Q11" s="108" t="str">
        <f>+IF(AND('Mapa de Riesgos'!$H$68="Muy Alta",'Mapa de Riesgos'!$L$68="Menor"),CONCATENATE("R",'Mapa de Riesgos'!$A$68),"")</f>
        <v/>
      </c>
      <c r="R11" s="108" t="str">
        <f>+IF(AND('Mapa de Riesgos'!$H$113="Muy Alta",'Mapa de Riesgos'!$L$113="Menor"),CONCATENATE("R",'Mapa de Riesgos'!$A$113),"")</f>
        <v/>
      </c>
      <c r="S11" s="108" t="str">
        <f>+IF(AND('Mapa de Riesgos'!$H$161="Muy Alta",'Mapa de Riesgos'!$L$161="Menor"),CONCATENATE("R",'Mapa de Riesgos'!$A$161),"")</f>
        <v/>
      </c>
      <c r="T11" s="115" t="str">
        <f>+IF(AND('Mapa de Riesgos'!$H$12="Muy Alta",'Mapa de Riesgos'!$L$12="Moderado"),CONCATENATE("R",'Mapa de Riesgos'!$A$12),"")</f>
        <v/>
      </c>
      <c r="U11" s="108" t="str">
        <f>+IF(AND('Mapa de Riesgos'!$H$25="Muy Alta",'Mapa de Riesgos'!$L$25="Moderado"),CONCATENATE("R",'Mapa de Riesgos'!$A$25),"")</f>
        <v/>
      </c>
      <c r="V11" s="108" t="str">
        <f>+IF(AND('Mapa de Riesgos'!$H$68="Muy Alta",'Mapa de Riesgos'!$L$68="Moderado"),CONCATENATE("R",'Mapa de Riesgos'!$A$68),"")</f>
        <v/>
      </c>
      <c r="W11" s="108" t="str">
        <f>+IF(AND('Mapa de Riesgos'!$H$113="Muy Alta",'Mapa de Riesgos'!$L$113="Moderado"),CONCATENATE("R",'Mapa de Riesgos'!$A$113),"")</f>
        <v/>
      </c>
      <c r="X11" s="108" t="str">
        <f>+IF(AND('Mapa de Riesgos'!$H$161="Muy Alta",'Mapa de Riesgos'!$L$161="Moderado"),CONCATENATE("R",'Mapa de Riesgos'!$A$161),"")</f>
        <v/>
      </c>
      <c r="Y11" s="115" t="str">
        <f>+IF(AND('Mapa de Riesgos'!$H$12="Muy Alta",'Mapa de Riesgos'!$L$12="Mayor"),CONCATENATE("R",'Mapa de Riesgos'!$A$12),"")</f>
        <v/>
      </c>
      <c r="Z11" s="108" t="str">
        <f>+IF(AND('Mapa de Riesgos'!$H$25="Muy Alta",'Mapa de Riesgos'!$L$25="Mayor"),CONCATENATE("R",'Mapa de Riesgos'!$A$25),"")</f>
        <v/>
      </c>
      <c r="AA11" s="108" t="str">
        <f>+IF(AND('Mapa de Riesgos'!$H$68="Muy Alta",'Mapa de Riesgos'!$L$68="Mayor"),CONCATENATE("R",'Mapa de Riesgos'!$A$68),"")</f>
        <v/>
      </c>
      <c r="AB11" s="108" t="str">
        <f>+IF(AND('Mapa de Riesgos'!$H$113="Muy Alta",'Mapa de Riesgos'!$L$113="Mayor"),CONCATENATE("R",'Mapa de Riesgos'!$A$113),"")</f>
        <v/>
      </c>
      <c r="AC11" s="108" t="str">
        <f>+IF(AND('Mapa de Riesgos'!$H$161="Muy Alta",'Mapa de Riesgos'!$L$161="Mayor"),CONCATENATE("R",'Mapa de Riesgos'!$A$161),"")</f>
        <v/>
      </c>
      <c r="AD11" s="139" t="str">
        <f>+IF(AND('Mapa de Riesgos'!$H$12="Muy Alta",'Mapa de Riesgos'!$L$12="Catastrófico"),CONCATENATE("R",'Mapa de Riesgos'!$A$12),"")</f>
        <v/>
      </c>
      <c r="AE11" s="109" t="str">
        <f>+IF(AND('Mapa de Riesgos'!$H$25="Muy Alta",'Mapa de Riesgos'!$L$25="Catastrófico"),CONCATENATE("R",'Mapa de Riesgos'!$A$25),"")</f>
        <v/>
      </c>
      <c r="AF11" s="109" t="str">
        <f>+IF(AND('Mapa de Riesgos'!$H$68="Muy Alta",'Mapa de Riesgos'!$L$68="Catastrófico"),CONCATENATE("R",'Mapa de Riesgos'!$A$68),"")</f>
        <v/>
      </c>
      <c r="AG11" s="109" t="str">
        <f>+IF(AND('Mapa de Riesgos'!$H$113="Muy Alta",'Mapa de Riesgos'!$L$113="Catastrófico"),CONCATENATE("R",'Mapa de Riesgos'!$A$113),"")</f>
        <v/>
      </c>
      <c r="AH11" s="135" t="str">
        <f>+IF(AND('Mapa de Riesgos'!$H$161="Muy Alta",'Mapa de Riesgos'!$L$161="Catastrófico"),CONCATENATE("R",'Mapa de Riesgos'!$A$161),"")</f>
        <v/>
      </c>
      <c r="AI11" s="106"/>
      <c r="AJ11" s="39"/>
      <c r="AK11" s="299"/>
      <c r="AL11" s="300"/>
      <c r="AM11" s="300"/>
      <c r="AN11" s="300"/>
      <c r="AO11" s="300"/>
      <c r="AP11" s="301"/>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row>
    <row r="12" spans="1:95" ht="18.75" x14ac:dyDescent="0.3">
      <c r="A12" s="39"/>
      <c r="B12" s="288"/>
      <c r="C12" s="288"/>
      <c r="D12" s="289"/>
      <c r="E12" s="292"/>
      <c r="F12" s="293"/>
      <c r="G12" s="293"/>
      <c r="H12" s="293"/>
      <c r="I12" s="293"/>
      <c r="J12" s="115" t="str">
        <f>+IF(AND('Mapa de Riesgos'!$H$13="Muy Alta",'Mapa de Riesgos'!$L$13="Leve"),CONCATENATE("R",'Mapa de Riesgos'!$A$13),"")</f>
        <v/>
      </c>
      <c r="K12" s="108" t="str">
        <f>+IF(AND('Mapa de Riesgos'!$H$28="Muy Alta",'Mapa de Riesgos'!$L$28="Leve"),CONCATENATE("R",'Mapa de Riesgos'!$A$28),"")</f>
        <v/>
      </c>
      <c r="L12" s="108" t="str">
        <f>+IF(AND('Mapa de Riesgos'!$H$71="Muy Alta",'Mapa de Riesgos'!$L$71="Leve"),CONCATENATE("R",'Mapa de Riesgos'!$A$71),"")</f>
        <v/>
      </c>
      <c r="M12" s="108" t="str">
        <f>+IF(AND('Mapa de Riesgos'!$H$119="Muy Alta",'Mapa de Riesgos'!$L$119="Leve"),CONCATENATE("R",'Mapa de Riesgos'!$A$119),"")</f>
        <v/>
      </c>
      <c r="N12" s="108" t="str">
        <f>+IF(AND('Mapa de Riesgos'!$H$167="Muy Alta",'Mapa de Riesgos'!$L$167="Leve"),CONCATENATE("R",'Mapa de Riesgos'!$A$167),"")</f>
        <v/>
      </c>
      <c r="O12" s="115" t="str">
        <f>+IF(AND('Mapa de Riesgos'!$H$13="Muy Alta",'Mapa de Riesgos'!$L$13="Menor"),CONCATENATE("R",'Mapa de Riesgos'!$A$13),"")</f>
        <v/>
      </c>
      <c r="P12" s="108" t="str">
        <f>+IF(AND('Mapa de Riesgos'!$H$28="Muy Alta",'Mapa de Riesgos'!$L$28="Menor"),CONCATENATE("R",'Mapa de Riesgos'!$A$28),"")</f>
        <v/>
      </c>
      <c r="Q12" s="108" t="str">
        <f>+IF(AND('Mapa de Riesgos'!$H$71="Muy Alta",'Mapa de Riesgos'!$L$71="Menor"),CONCATENATE("R",'Mapa de Riesgos'!$A$71),"")</f>
        <v/>
      </c>
      <c r="R12" s="108" t="str">
        <f>+IF(AND('Mapa de Riesgos'!$H$119="Muy Alta",'Mapa de Riesgos'!$L$119="Menor"),CONCATENATE("R",'Mapa de Riesgos'!$A$119),"")</f>
        <v/>
      </c>
      <c r="S12" s="108" t="str">
        <f>+IF(AND('Mapa de Riesgos'!$H$167="Muy Alta",'Mapa de Riesgos'!$L$167="Menor"),CONCATENATE("R",'Mapa de Riesgos'!$A$167),"")</f>
        <v/>
      </c>
      <c r="T12" s="115" t="str">
        <f>+IF(AND('Mapa de Riesgos'!$H$13="Muy Alta",'Mapa de Riesgos'!$L$13="Moderado"),CONCATENATE("R",'Mapa de Riesgos'!$A$13),"")</f>
        <v/>
      </c>
      <c r="U12" s="108" t="str">
        <f>+IF(AND('Mapa de Riesgos'!$H$28="Muy Alta",'Mapa de Riesgos'!$L$28="Moderado"),CONCATENATE("R",'Mapa de Riesgos'!$A$28),"")</f>
        <v/>
      </c>
      <c r="V12" s="108" t="str">
        <f>+IF(AND('Mapa de Riesgos'!$H$71="Muy Alta",'Mapa de Riesgos'!$L$71="Moderado"),CONCATENATE("R",'Mapa de Riesgos'!$A$71),"")</f>
        <v/>
      </c>
      <c r="W12" s="108" t="str">
        <f>+IF(AND('Mapa de Riesgos'!$H$119="Muy Alta",'Mapa de Riesgos'!$L$119="Moderado"),CONCATENATE("R",'Mapa de Riesgos'!$A$119),"")</f>
        <v/>
      </c>
      <c r="X12" s="108" t="str">
        <f>+IF(AND('Mapa de Riesgos'!$H$167="Muy Alta",'Mapa de Riesgos'!$L$167="Moderado"),CONCATENATE("R",'Mapa de Riesgos'!$A$167),"")</f>
        <v/>
      </c>
      <c r="Y12" s="115" t="str">
        <f>+IF(AND('Mapa de Riesgos'!$H$13="Muy Alta",'Mapa de Riesgos'!$L$13="Mayor"),CONCATENATE("R",'Mapa de Riesgos'!$A$13),"")</f>
        <v/>
      </c>
      <c r="Z12" s="108" t="str">
        <f>+IF(AND('Mapa de Riesgos'!$H$28="Muy Alta",'Mapa de Riesgos'!$L$28="Mayor"),CONCATENATE("R",'Mapa de Riesgos'!$A$28),"")</f>
        <v/>
      </c>
      <c r="AA12" s="108" t="str">
        <f>+IF(AND('Mapa de Riesgos'!$H$71="Muy Alta",'Mapa de Riesgos'!$L$71="Mayor"),CONCATENATE("R",'Mapa de Riesgos'!$A$71),"")</f>
        <v/>
      </c>
      <c r="AB12" s="108" t="str">
        <f>+IF(AND('Mapa de Riesgos'!$H$119="Muy Alta",'Mapa de Riesgos'!$L$119="Mayor"),CONCATENATE("R",'Mapa de Riesgos'!$A$119),"")</f>
        <v/>
      </c>
      <c r="AC12" s="108" t="str">
        <f>+IF(AND('Mapa de Riesgos'!$H$167="Muy Alta",'Mapa de Riesgos'!$L$167="Mayor"),CONCATENATE("R",'Mapa de Riesgos'!$A$167),"")</f>
        <v/>
      </c>
      <c r="AD12" s="139" t="str">
        <f>+IF(AND('Mapa de Riesgos'!$H$13="Muy Alta",'Mapa de Riesgos'!$L$13="Catastrófico"),CONCATENATE("R",'Mapa de Riesgos'!$A$13),"")</f>
        <v/>
      </c>
      <c r="AE12" s="109" t="str">
        <f>+IF(AND('Mapa de Riesgos'!$H$28="Muy Alta",'Mapa de Riesgos'!$L$28="Catastrófico"),CONCATENATE("R",'Mapa de Riesgos'!$A$28),"")</f>
        <v/>
      </c>
      <c r="AF12" s="109" t="str">
        <f>+IF(AND('Mapa de Riesgos'!$H$71="Muy Alta",'Mapa de Riesgos'!$L$71="Catastrófico"),CONCATENATE("R",'Mapa de Riesgos'!$A$71),"")</f>
        <v/>
      </c>
      <c r="AG12" s="109" t="str">
        <f>+IF(AND('Mapa de Riesgos'!$H$119="Muy Alta",'Mapa de Riesgos'!$L$119="Catastrófico"),CONCATENATE("R",'Mapa de Riesgos'!$A$119),"")</f>
        <v/>
      </c>
      <c r="AH12" s="135" t="str">
        <f>+IF(AND('Mapa de Riesgos'!$H$167="Muy Alta",'Mapa de Riesgos'!$L$167="Catastrófico"),CONCATENATE("R",'Mapa de Riesgos'!$A$167),"")</f>
        <v/>
      </c>
      <c r="AI12" s="106"/>
      <c r="AJ12" s="39"/>
      <c r="AK12" s="299"/>
      <c r="AL12" s="300"/>
      <c r="AM12" s="300"/>
      <c r="AN12" s="300"/>
      <c r="AO12" s="300"/>
      <c r="AP12" s="301"/>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row>
    <row r="13" spans="1:95" ht="19.5" thickBot="1" x14ac:dyDescent="0.35">
      <c r="A13" s="39"/>
      <c r="B13" s="288"/>
      <c r="C13" s="288"/>
      <c r="D13" s="289"/>
      <c r="E13" s="294"/>
      <c r="F13" s="295"/>
      <c r="G13" s="295"/>
      <c r="H13" s="295"/>
      <c r="I13" s="295"/>
      <c r="J13" s="115" t="str">
        <f>+IF(AND('Mapa de Riesgos'!$H$16="Muy Alta",'Mapa de Riesgos'!$L$16="Leve"),CONCATENATE("R",'Mapa de Riesgos'!$A$16),"")</f>
        <v/>
      </c>
      <c r="K13" s="108" t="str">
        <f>+IF(AND('Mapa de Riesgos'!$H$29="Muy Alta",'Mapa de Riesgos'!$L$29="Leve"),CONCATENATE("R",'Mapa de Riesgos'!$A$29),"")</f>
        <v/>
      </c>
      <c r="L13" s="108" t="str">
        <f>+IF(AND('Mapa de Riesgos'!$H$77="Muy Alta",'Mapa de Riesgos'!$L$77="Leve"),CONCATENATE("R",'Mapa de Riesgos'!$A$77),"")</f>
        <v/>
      </c>
      <c r="M13" s="108" t="str">
        <f>+IF(AND('Mapa de Riesgos'!$H$125="Muy Alta",'Mapa de Riesgos'!$L$125="Leve"),CONCATENATE("R",'Mapa de Riesgos'!$A$125),"")</f>
        <v/>
      </c>
      <c r="N13" s="108" t="str">
        <f>+IF(AND('Mapa de Riesgos'!$H$173="Muy Alta",'Mapa de Riesgos'!$L$173="Leve"),CONCATENATE("R",'Mapa de Riesgos'!$A$173),"")</f>
        <v/>
      </c>
      <c r="O13" s="115" t="str">
        <f>+IF(AND('Mapa de Riesgos'!$H$16="Muy Alta",'Mapa de Riesgos'!$L$16="Menor"),CONCATENATE("R",'Mapa de Riesgos'!$A$16),"")</f>
        <v/>
      </c>
      <c r="P13" s="108" t="str">
        <f>+IF(AND('Mapa de Riesgos'!$H$29="Muy Alta",'Mapa de Riesgos'!$L$29="Menor"),CONCATENATE("R",'Mapa de Riesgos'!$A$29),"")</f>
        <v/>
      </c>
      <c r="Q13" s="108" t="str">
        <f>+IF(AND('Mapa de Riesgos'!$H$77="Muy Alta",'Mapa de Riesgos'!$L$77="Menor"),CONCATENATE("R",'Mapa de Riesgos'!$A$77),"")</f>
        <v/>
      </c>
      <c r="R13" s="108" t="str">
        <f>+IF(AND('Mapa de Riesgos'!$H$125="Muy Alta",'Mapa de Riesgos'!$L$125="Menor"),CONCATENATE("R",'Mapa de Riesgos'!$A$125),"")</f>
        <v/>
      </c>
      <c r="S13" s="108" t="str">
        <f>+IF(AND('Mapa de Riesgos'!$H$173="Muy Alta",'Mapa de Riesgos'!$L$173="Menor"),CONCATENATE("R",'Mapa de Riesgos'!$A$173),"")</f>
        <v/>
      </c>
      <c r="T13" s="115" t="str">
        <f>+IF(AND('Mapa de Riesgos'!$H$16="Muy Alta",'Mapa de Riesgos'!$L$16="Moderado"),CONCATENATE("R",'Mapa de Riesgos'!$A$16),"")</f>
        <v/>
      </c>
      <c r="U13" s="108" t="str">
        <f>+IF(AND('Mapa de Riesgos'!$H$29="Muy Alta",'Mapa de Riesgos'!$L$29="Moderado"),CONCATENATE("R",'Mapa de Riesgos'!$A$29),"")</f>
        <v/>
      </c>
      <c r="V13" s="108" t="str">
        <f>+IF(AND('Mapa de Riesgos'!$H$77="Muy Alta",'Mapa de Riesgos'!$L$77="Moderado"),CONCATENATE("R",'Mapa de Riesgos'!$A$77),"")</f>
        <v/>
      </c>
      <c r="W13" s="108" t="str">
        <f>+IF(AND('Mapa de Riesgos'!$H$125="Muy Alta",'Mapa de Riesgos'!$L$125="Moderado"),CONCATENATE("R",'Mapa de Riesgos'!$A$125),"")</f>
        <v/>
      </c>
      <c r="X13" s="108" t="str">
        <f>+IF(AND('Mapa de Riesgos'!$H$173="Muy Alta",'Mapa de Riesgos'!$L$173="Moderado"),CONCATENATE("R",'Mapa de Riesgos'!$A$173),"")</f>
        <v/>
      </c>
      <c r="Y13" s="115" t="str">
        <f>+IF(AND('Mapa de Riesgos'!$H$16="Muy Alta",'Mapa de Riesgos'!$L$16="Mayor"),CONCATENATE("R",'Mapa de Riesgos'!$A$16),"")</f>
        <v/>
      </c>
      <c r="Z13" s="108" t="str">
        <f>+IF(AND('Mapa de Riesgos'!$H$29="Muy Alta",'Mapa de Riesgos'!$L$29="Mayor"),CONCATENATE("R",'Mapa de Riesgos'!$A$29),"")</f>
        <v/>
      </c>
      <c r="AA13" s="108" t="str">
        <f>+IF(AND('Mapa de Riesgos'!$H$77="Muy Alta",'Mapa de Riesgos'!$L$77="Mayor"),CONCATENATE("R",'Mapa de Riesgos'!$A$77),"")</f>
        <v/>
      </c>
      <c r="AB13" s="108" t="str">
        <f>+IF(AND('Mapa de Riesgos'!$H$125="Muy Alta",'Mapa de Riesgos'!$L$125="Mayor"),CONCATENATE("R",'Mapa de Riesgos'!$A$125),"")</f>
        <v/>
      </c>
      <c r="AC13" s="108" t="str">
        <f>+IF(AND('Mapa de Riesgos'!$H$173="Muy Alta",'Mapa de Riesgos'!$L$173="Mayor"),CONCATENATE("R",'Mapa de Riesgos'!$A$173),"")</f>
        <v/>
      </c>
      <c r="AD13" s="139" t="str">
        <f>+IF(AND('Mapa de Riesgos'!$H$16="Muy Alta",'Mapa de Riesgos'!$L$16="Catastrófico"),CONCATENATE("R",'Mapa de Riesgos'!$A$16),"")</f>
        <v/>
      </c>
      <c r="AE13" s="109" t="str">
        <f>+IF(AND('Mapa de Riesgos'!$H$29="Muy Alta",'Mapa de Riesgos'!$L$29="Catastrófico"),CONCATENATE("R",'Mapa de Riesgos'!$A$29),"")</f>
        <v/>
      </c>
      <c r="AF13" s="109" t="str">
        <f>+IF(AND('Mapa de Riesgos'!$H$77="Muy Alta",'Mapa de Riesgos'!$L$77="Catastrófico"),CONCATENATE("R",'Mapa de Riesgos'!$A$77),"")</f>
        <v/>
      </c>
      <c r="AG13" s="109" t="str">
        <f>+IF(AND('Mapa de Riesgos'!$H$125="Muy Alta",'Mapa de Riesgos'!$L$125="Catastrófico"),CONCATENATE("R",'Mapa de Riesgos'!$A$125),"")</f>
        <v/>
      </c>
      <c r="AH13" s="135" t="str">
        <f>+IF(AND('Mapa de Riesgos'!$H$173="Muy Alta",'Mapa de Riesgos'!$L$173="Catastrófico"),CONCATENATE("R",'Mapa de Riesgos'!$A$173),"")</f>
        <v/>
      </c>
      <c r="AI13" s="106"/>
      <c r="AJ13" s="39"/>
      <c r="AK13" s="302"/>
      <c r="AL13" s="303"/>
      <c r="AM13" s="303"/>
      <c r="AN13" s="303"/>
      <c r="AO13" s="303"/>
      <c r="AP13" s="304"/>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row>
    <row r="14" spans="1:95" ht="18.75" x14ac:dyDescent="0.3">
      <c r="A14" s="39"/>
      <c r="B14" s="288"/>
      <c r="C14" s="288"/>
      <c r="D14" s="289"/>
      <c r="E14" s="290" t="s">
        <v>78</v>
      </c>
      <c r="F14" s="291"/>
      <c r="G14" s="291"/>
      <c r="H14" s="291"/>
      <c r="I14" s="291"/>
      <c r="J14" s="120" t="str">
        <f>+IF(AND('Mapa de Riesgos'!$H$7="Alta",'Mapa de Riesgos'!$L$7="Leve"),CONCATENATE("R",'Mapa de Riesgos'!$A$7),"")</f>
        <v/>
      </c>
      <c r="K14" s="121" t="str">
        <f>+IF(AND('Mapa de Riesgos'!$H$17="Alta",'Mapa de Riesgos'!$L$17="Leve"),CONCATENATE("R",'Mapa de Riesgos'!$A$17),"")</f>
        <v/>
      </c>
      <c r="L14" s="121" t="str">
        <f>+IF(AND('Mapa de Riesgos'!$H$35="Alta",'Mapa de Riesgos'!$L$35="Leve"),CONCATENATE("R",'Mapa de Riesgos'!$A$35),"")</f>
        <v/>
      </c>
      <c r="M14" s="121" t="str">
        <f>+IF(AND('Mapa de Riesgos'!$H$83="Alta",'Mapa de Riesgos'!$L$83="Leve"),CONCATENATE("R",'Mapa de Riesgos'!$A$83),"")</f>
        <v/>
      </c>
      <c r="N14" s="121" t="str">
        <f>+IF(AND('Mapa de Riesgos'!$H$131="Alta",'Mapa de Riesgos'!$L$131="Leve"),CONCATENATE("R",'Mapa de Riesgos'!$A$131),"")</f>
        <v/>
      </c>
      <c r="O14" s="120" t="str">
        <f>+IF(AND('Mapa de Riesgos'!$H$7="Alta",'Mapa de Riesgos'!$L$7="Menor"),CONCATENATE("R",'Mapa de Riesgos'!$A$7),"")</f>
        <v/>
      </c>
      <c r="P14" s="121" t="str">
        <f>+IF(AND('Mapa de Riesgos'!$H$17="Alta",'Mapa de Riesgos'!$L$17="Menor"),CONCATENATE("R",'Mapa de Riesgos'!$A$17),"")</f>
        <v/>
      </c>
      <c r="Q14" s="121" t="str">
        <f>+IF(AND('Mapa de Riesgos'!$H$35="Alta",'Mapa de Riesgos'!$L$35="Menor"),CONCATENATE("R",'Mapa de Riesgos'!$A$35),"")</f>
        <v/>
      </c>
      <c r="R14" s="121" t="str">
        <f>+IF(AND('Mapa de Riesgos'!$H$83="Alta",'Mapa de Riesgos'!$L$83="Menor"),CONCATENATE("R",'Mapa de Riesgos'!$A$83),"")</f>
        <v/>
      </c>
      <c r="S14" s="121" t="str">
        <f>+IF(AND('Mapa de Riesgos'!$H$131="Alta",'Mapa de Riesgos'!$L$131="Menor"),CONCATENATE("R",'Mapa de Riesgos'!$A$131),"")</f>
        <v/>
      </c>
      <c r="T14" s="112" t="str">
        <f>+IF(AND('Mapa de Riesgos'!$H$7="Alta",'Mapa de Riesgos'!$L$7="Moderado"),CONCATENATE("R",'Mapa de Riesgos'!$A$7),"")</f>
        <v/>
      </c>
      <c r="U14" s="113" t="str">
        <f>+IF(AND('Mapa de Riesgos'!$H$17="Alta",'Mapa de Riesgos'!$L$17="Moderado"),CONCATENATE("R",'Mapa de Riesgos'!$A$17),"")</f>
        <v/>
      </c>
      <c r="V14" s="113" t="str">
        <f>+IF(AND('Mapa de Riesgos'!$H$35="Alta",'Mapa de Riesgos'!$L$35="Moderado"),CONCATENATE("R",'Mapa de Riesgos'!$A$35),"")</f>
        <v/>
      </c>
      <c r="W14" s="113" t="str">
        <f>+IF(AND('Mapa de Riesgos'!$H$83="Alta",'Mapa de Riesgos'!$L$83="Moderado"),CONCATENATE("R",'Mapa de Riesgos'!$A$83),"")</f>
        <v/>
      </c>
      <c r="X14" s="113" t="str">
        <f>+IF(AND('Mapa de Riesgos'!$H$131="Alta",'Mapa de Riesgos'!$L$131="Moderado"),CONCATENATE("R",'Mapa de Riesgos'!$A$131),"")</f>
        <v/>
      </c>
      <c r="Y14" s="112" t="str">
        <f>+IF(AND('Mapa de Riesgos'!$H$7="Alta",'Mapa de Riesgos'!$L$7="Mayor"),CONCATENATE("R",'Mapa de Riesgos'!$A$7),"")</f>
        <v/>
      </c>
      <c r="Z14" s="113" t="str">
        <f>+IF(AND('Mapa de Riesgos'!$H$17="Alta",'Mapa de Riesgos'!$L$17="Mayor"),CONCATENATE("R",'Mapa de Riesgos'!$A$17),"")</f>
        <v>R9</v>
      </c>
      <c r="AA14" s="113" t="str">
        <f>+IF(AND('Mapa de Riesgos'!$H$35="Alta",'Mapa de Riesgos'!$L$35="Mayor"),CONCATENATE("R",'Mapa de Riesgos'!$A$35),"")</f>
        <v/>
      </c>
      <c r="AB14" s="113" t="str">
        <f>+IF(AND('Mapa de Riesgos'!$H$83="Alta",'Mapa de Riesgos'!$L$83="Mayor"),CONCATENATE("R",'Mapa de Riesgos'!$A$83),"")</f>
        <v/>
      </c>
      <c r="AC14" s="113" t="str">
        <f>+IF(AND('Mapa de Riesgos'!$H$131="Alta",'Mapa de Riesgos'!$L$131="Mayor"),CONCATENATE("R",'Mapa de Riesgos'!$A$131),"")</f>
        <v/>
      </c>
      <c r="AD14" s="138" t="str">
        <f>+IF(AND('Mapa de Riesgos'!$H$7="Alta",'Mapa de Riesgos'!$L$7="Catastrófico"),CONCATENATE("R",'Mapa de Riesgos'!$A$7),"")</f>
        <v/>
      </c>
      <c r="AE14" s="133" t="str">
        <f>+IF(AND('Mapa de Riesgos'!$H$17="Alta",'Mapa de Riesgos'!$L$17="Catastrófico"),CONCATENATE("R",'Mapa de Riesgos'!$A$17),"")</f>
        <v/>
      </c>
      <c r="AF14" s="133" t="str">
        <f>+IF(AND('Mapa de Riesgos'!$H$35="Alta",'Mapa de Riesgos'!$L$35="Catastrófico"),CONCATENATE("R",'Mapa de Riesgos'!$A$35),"")</f>
        <v/>
      </c>
      <c r="AG14" s="133" t="str">
        <f>+IF(AND('Mapa de Riesgos'!$H$83="Alta",'Mapa de Riesgos'!$L$83="Catastrófico"),CONCATENATE("R",'Mapa de Riesgos'!$A$83),"")</f>
        <v/>
      </c>
      <c r="AH14" s="134" t="str">
        <f>+IF(AND('Mapa de Riesgos'!$H$131="Alta",'Mapa de Riesgos'!$L$131="Catastrófico"),CONCATENATE("R",'Mapa de Riesgos'!$A$131),"")</f>
        <v/>
      </c>
      <c r="AI14" s="106"/>
      <c r="AJ14" s="39"/>
      <c r="AK14" s="305" t="s">
        <v>79</v>
      </c>
      <c r="AL14" s="306"/>
      <c r="AM14" s="306"/>
      <c r="AN14" s="306"/>
      <c r="AO14" s="306"/>
      <c r="AP14" s="307"/>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row>
    <row r="15" spans="1:95" ht="18.75" x14ac:dyDescent="0.3">
      <c r="A15" s="39"/>
      <c r="B15" s="288"/>
      <c r="C15" s="288"/>
      <c r="D15" s="289"/>
      <c r="E15" s="292"/>
      <c r="F15" s="293"/>
      <c r="G15" s="293"/>
      <c r="H15" s="293"/>
      <c r="I15" s="293"/>
      <c r="J15" s="123" t="str">
        <f>+IF(AND('Mapa de Riesgos'!$H$8="Alta",'Mapa de Riesgos'!$L$8="Leve"),CONCATENATE("R",'Mapa de Riesgos'!$A$8),"")</f>
        <v/>
      </c>
      <c r="K15" s="110" t="str">
        <f>+IF(AND('Mapa de Riesgos'!$H$18="Alta",'Mapa de Riesgos'!$L$18="Leve"),CONCATENATE("R",'Mapa de Riesgos'!$A$18),"")</f>
        <v/>
      </c>
      <c r="L15" s="110" t="str">
        <f>+IF(AND('Mapa de Riesgos'!$H$41="Alta",'Mapa de Riesgos'!$L$41="Leve"),CONCATENATE("R",'Mapa de Riesgos'!$A$41),"")</f>
        <v/>
      </c>
      <c r="M15" s="110" t="str">
        <f>+IF(AND('Mapa de Riesgos'!$H$89="Alta",'Mapa de Riesgos'!$L$89="Leve"),CONCATENATE("R",'Mapa de Riesgos'!$A$89),"")</f>
        <v/>
      </c>
      <c r="N15" s="110" t="str">
        <f>+IF(AND('Mapa de Riesgos'!$H$137="Alta",'Mapa de Riesgos'!$L$137="Leve"),CONCATENATE("R",'Mapa de Riesgos'!$A$137),"")</f>
        <v/>
      </c>
      <c r="O15" s="123" t="str">
        <f>+IF(AND('Mapa de Riesgos'!$H$8="Alta",'Mapa de Riesgos'!$L$8="Menor"),CONCATENATE("R",'Mapa de Riesgos'!$A$8),"")</f>
        <v/>
      </c>
      <c r="P15" s="110" t="str">
        <f>+IF(AND('Mapa de Riesgos'!$H$18="Alta",'Mapa de Riesgos'!$L$18="Menor"),CONCATENATE("R",'Mapa de Riesgos'!$A$18),"")</f>
        <v/>
      </c>
      <c r="Q15" s="110" t="str">
        <f>+IF(AND('Mapa de Riesgos'!$H$41="Alta",'Mapa de Riesgos'!$L$41="Menor"),CONCATENATE("R",'Mapa de Riesgos'!$A$41),"")</f>
        <v/>
      </c>
      <c r="R15" s="110" t="str">
        <f>+IF(AND('Mapa de Riesgos'!$H$89="Alta",'Mapa de Riesgos'!$L$89="Menor"),CONCATENATE("R",'Mapa de Riesgos'!$A$89),"")</f>
        <v/>
      </c>
      <c r="S15" s="110" t="str">
        <f>+IF(AND('Mapa de Riesgos'!$H$137="Alta",'Mapa de Riesgos'!$L$137="Menor"),CONCATENATE("R",'Mapa de Riesgos'!$A$137),"")</f>
        <v/>
      </c>
      <c r="T15" s="115" t="str">
        <f>+IF(AND('Mapa de Riesgos'!$H$8="Alta",'Mapa de Riesgos'!$L$8="Moderado"),CONCATENATE("R",'Mapa de Riesgos'!$A$8),"")</f>
        <v/>
      </c>
      <c r="U15" s="108" t="str">
        <f>+IF(AND('Mapa de Riesgos'!$H$18="Alta",'Mapa de Riesgos'!$L$18="Moderado"),CONCATENATE("R",'Mapa de Riesgos'!$A$18),"")</f>
        <v/>
      </c>
      <c r="V15" s="108" t="str">
        <f>+IF(AND('Mapa de Riesgos'!$H$41="Alta",'Mapa de Riesgos'!$L$41="Moderado"),CONCATENATE("R",'Mapa de Riesgos'!$A$41),"")</f>
        <v/>
      </c>
      <c r="W15" s="108" t="str">
        <f>+IF(AND('Mapa de Riesgos'!$H$89="Alta",'Mapa de Riesgos'!$L$89="Moderado"),CONCATENATE("R",'Mapa de Riesgos'!$A$89),"")</f>
        <v/>
      </c>
      <c r="X15" s="108" t="str">
        <f>+IF(AND('Mapa de Riesgos'!$H$137="Alta",'Mapa de Riesgos'!$L$137="Moderado"),CONCATENATE("R",'Mapa de Riesgos'!$A$137),"")</f>
        <v/>
      </c>
      <c r="Y15" s="115" t="str">
        <f>+IF(AND('Mapa de Riesgos'!$H$8="Alta",'Mapa de Riesgos'!$L$8="Mayor"),CONCATENATE("R",'Mapa de Riesgos'!$A$8),"")</f>
        <v/>
      </c>
      <c r="Z15" s="108" t="str">
        <f>+IF(AND('Mapa de Riesgos'!$H$18="Alta",'Mapa de Riesgos'!$L$18="Mayor"),CONCATENATE("R",'Mapa de Riesgos'!$A$18),"")</f>
        <v>R10</v>
      </c>
      <c r="AA15" s="108" t="str">
        <f>+IF(AND('Mapa de Riesgos'!$H$41="Alta",'Mapa de Riesgos'!$L$41="Mayor"),CONCATENATE("R",'Mapa de Riesgos'!$A$41),"")</f>
        <v/>
      </c>
      <c r="AB15" s="108" t="str">
        <f>+IF(AND('Mapa de Riesgos'!$H$89="Alta",'Mapa de Riesgos'!$L$89="Mayor"),CONCATENATE("R",'Mapa de Riesgos'!$A$89),"")</f>
        <v/>
      </c>
      <c r="AC15" s="108" t="str">
        <f>+IF(AND('Mapa de Riesgos'!$H$137="Alta",'Mapa de Riesgos'!$L$137="Mayor"),CONCATENATE("R",'Mapa de Riesgos'!$A$137),"")</f>
        <v/>
      </c>
      <c r="AD15" s="139" t="str">
        <f>+IF(AND('Mapa de Riesgos'!$H$8="Alta",'Mapa de Riesgos'!$L$8="Catastrófico"),CONCATENATE("R",'Mapa de Riesgos'!$A$8),"")</f>
        <v/>
      </c>
      <c r="AE15" s="109" t="str">
        <f>+IF(AND('Mapa de Riesgos'!$H$18="Alta",'Mapa de Riesgos'!$L$18="Catastrófico"),CONCATENATE("R",'Mapa de Riesgos'!$A$18),"")</f>
        <v/>
      </c>
      <c r="AF15" s="109" t="str">
        <f>+IF(AND('Mapa de Riesgos'!$H$41="Alta",'Mapa de Riesgos'!$L$41="Catastrófico"),CONCATENATE("R",'Mapa de Riesgos'!$A$41),"")</f>
        <v/>
      </c>
      <c r="AG15" s="109" t="str">
        <f>+IF(AND('Mapa de Riesgos'!$H$89="Alta",'Mapa de Riesgos'!$L$89="Catastrófico"),CONCATENATE("R",'Mapa de Riesgos'!$A$89),"")</f>
        <v/>
      </c>
      <c r="AH15" s="135" t="str">
        <f>+IF(AND('Mapa de Riesgos'!$H$137="Alta",'Mapa de Riesgos'!$L$137="Catastrófico"),CONCATENATE("R",'Mapa de Riesgos'!$A$137),"")</f>
        <v/>
      </c>
      <c r="AI15" s="106"/>
      <c r="AJ15" s="39"/>
      <c r="AK15" s="308"/>
      <c r="AL15" s="309"/>
      <c r="AM15" s="309"/>
      <c r="AN15" s="309"/>
      <c r="AO15" s="309"/>
      <c r="AP15" s="310"/>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row>
    <row r="16" spans="1:95" ht="18.75" x14ac:dyDescent="0.3">
      <c r="A16" s="39"/>
      <c r="B16" s="288"/>
      <c r="C16" s="288"/>
      <c r="D16" s="289"/>
      <c r="E16" s="292"/>
      <c r="F16" s="293"/>
      <c r="G16" s="293"/>
      <c r="H16" s="293"/>
      <c r="I16" s="293"/>
      <c r="J16" s="123" t="str">
        <f>+IF(AND('Mapa de Riesgos'!$H$9="Alta",'Mapa de Riesgos'!$L$9="Leve"),CONCATENATE("R",'Mapa de Riesgos'!$A$9),"")</f>
        <v/>
      </c>
      <c r="K16" s="110" t="str">
        <f>+IF(AND('Mapa de Riesgos'!$H$21="Alta",'Mapa de Riesgos'!$L$21="Leve"),CONCATENATE("R",'Mapa de Riesgos'!$A$21),"")</f>
        <v/>
      </c>
      <c r="L16" s="110" t="str">
        <f>+IF(AND('Mapa de Riesgos'!$H$47="Alta",'Mapa de Riesgos'!$L$47="Leve"),CONCATENATE("R",'Mapa de Riesgos'!$A$47),"")</f>
        <v/>
      </c>
      <c r="M16" s="110" t="str">
        <f>+IF(AND('Mapa de Riesgos'!$H$95="Alta",'Mapa de Riesgos'!$L$95="Leve"),CONCATENATE("R",'Mapa de Riesgos'!$A$95),"")</f>
        <v/>
      </c>
      <c r="N16" s="110" t="str">
        <f>+IF(AND('Mapa de Riesgos'!$H$143="Alta",'Mapa de Riesgos'!$L$143="Leve"),CONCATENATE("R",'Mapa de Riesgos'!$A$143),"")</f>
        <v/>
      </c>
      <c r="O16" s="123" t="str">
        <f>+IF(AND('Mapa de Riesgos'!$H$9="Alta",'Mapa de Riesgos'!$L$9="Menor"),CONCATENATE("R",'Mapa de Riesgos'!$A$9),"")</f>
        <v>R3</v>
      </c>
      <c r="P16" s="110" t="str">
        <f>+IF(AND('Mapa de Riesgos'!$H$21="Alta",'Mapa de Riesgos'!$L$21="Menor"),CONCATENATE("R",'Mapa de Riesgos'!$A$21),"")</f>
        <v/>
      </c>
      <c r="Q16" s="110" t="str">
        <f>+IF(AND('Mapa de Riesgos'!$H$47="Alta",'Mapa de Riesgos'!$L$47="Menor"),CONCATENATE("R",'Mapa de Riesgos'!$A$47),"")</f>
        <v/>
      </c>
      <c r="R16" s="110" t="str">
        <f>+IF(AND('Mapa de Riesgos'!$H$95="Alta",'Mapa de Riesgos'!$L$95="Menor"),CONCATENATE("R",'Mapa de Riesgos'!$A$95),"")</f>
        <v/>
      </c>
      <c r="S16" s="110" t="str">
        <f>+IF(AND('Mapa de Riesgos'!$H$143="Alta",'Mapa de Riesgos'!$L$143="Menor"),CONCATENATE("R",'Mapa de Riesgos'!$A$143),"")</f>
        <v/>
      </c>
      <c r="T16" s="115" t="str">
        <f>+IF(AND('Mapa de Riesgos'!$H$9="Alta",'Mapa de Riesgos'!$L$9="Moderado"),CONCATENATE("R",'Mapa de Riesgos'!$A$9),"")</f>
        <v/>
      </c>
      <c r="U16" s="108" t="str">
        <f>+IF(AND('Mapa de Riesgos'!$H$21="Alta",'Mapa de Riesgos'!$L$21="Moderado"),CONCATENATE("R",'Mapa de Riesgos'!$A$21),"")</f>
        <v/>
      </c>
      <c r="V16" s="108" t="str">
        <f>+IF(AND('Mapa de Riesgos'!$H$47="Alta",'Mapa de Riesgos'!$L$47="Moderado"),CONCATENATE("R",'Mapa de Riesgos'!$A$47),"")</f>
        <v/>
      </c>
      <c r="W16" s="108" t="str">
        <f>+IF(AND('Mapa de Riesgos'!$H$95="Alta",'Mapa de Riesgos'!$L$95="Moderado"),CONCATENATE("R",'Mapa de Riesgos'!$A$95),"")</f>
        <v/>
      </c>
      <c r="X16" s="108" t="str">
        <f>+IF(AND('Mapa de Riesgos'!$H$143="Alta",'Mapa de Riesgos'!$L$143="Moderado"),CONCATENATE("R",'Mapa de Riesgos'!$A$143),"")</f>
        <v/>
      </c>
      <c r="Y16" s="115" t="str">
        <f>+IF(AND('Mapa de Riesgos'!$H$9="Alta",'Mapa de Riesgos'!$L$9="Mayor"),CONCATENATE("R",'Mapa de Riesgos'!$A$9),"")</f>
        <v/>
      </c>
      <c r="Z16" s="108" t="str">
        <f>+IF(AND('Mapa de Riesgos'!$H$21="Alta",'Mapa de Riesgos'!$L$21="Mayor"),CONCATENATE("R",'Mapa de Riesgos'!$A$21),"")</f>
        <v/>
      </c>
      <c r="AA16" s="108" t="str">
        <f>+IF(AND('Mapa de Riesgos'!$H$47="Alta",'Mapa de Riesgos'!$L$47="Mayor"),CONCATENATE("R",'Mapa de Riesgos'!$A$47),"")</f>
        <v/>
      </c>
      <c r="AB16" s="108" t="str">
        <f>+IF(AND('Mapa de Riesgos'!$H$95="Alta",'Mapa de Riesgos'!$L$95="Mayor"),CONCATENATE("R",'Mapa de Riesgos'!$A$95),"")</f>
        <v/>
      </c>
      <c r="AC16" s="108" t="str">
        <f>+IF(AND('Mapa de Riesgos'!$H$143="Alta",'Mapa de Riesgos'!$L$143="Mayor"),CONCATENATE("R",'Mapa de Riesgos'!$A$143),"")</f>
        <v/>
      </c>
      <c r="AD16" s="139" t="str">
        <f>+IF(AND('Mapa de Riesgos'!$H$9="Alta",'Mapa de Riesgos'!$L$9="Catastrófico"),CONCATENATE("R",'Mapa de Riesgos'!$A$9),"")</f>
        <v/>
      </c>
      <c r="AE16" s="109" t="str">
        <f>+IF(AND('Mapa de Riesgos'!$H$21="Alta",'Mapa de Riesgos'!$L$21="Catastrófico"),CONCATENATE("R",'Mapa de Riesgos'!$A$21),"")</f>
        <v/>
      </c>
      <c r="AF16" s="109" t="str">
        <f>+IF(AND('Mapa de Riesgos'!$H$47="Alta",'Mapa de Riesgos'!$L$47="Catastrófico"),CONCATENATE("R",'Mapa de Riesgos'!$A$47),"")</f>
        <v/>
      </c>
      <c r="AG16" s="109" t="str">
        <f>+IF(AND('Mapa de Riesgos'!$H$95="Alta",'Mapa de Riesgos'!$L$95="Catastrófico"),CONCATENATE("R",'Mapa de Riesgos'!$A$95),"")</f>
        <v/>
      </c>
      <c r="AH16" s="135" t="str">
        <f>+IF(AND('Mapa de Riesgos'!$H$143="Alta",'Mapa de Riesgos'!$L$143="Catastrófico"),CONCATENATE("R",'Mapa de Riesgos'!$A$143),"")</f>
        <v/>
      </c>
      <c r="AI16" s="106"/>
      <c r="AJ16" s="39"/>
      <c r="AK16" s="308"/>
      <c r="AL16" s="309"/>
      <c r="AM16" s="309"/>
      <c r="AN16" s="309"/>
      <c r="AO16" s="309"/>
      <c r="AP16" s="310"/>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row>
    <row r="17" spans="1:76" ht="18.75" x14ac:dyDescent="0.3">
      <c r="A17" s="39"/>
      <c r="B17" s="288"/>
      <c r="C17" s="288"/>
      <c r="D17" s="289"/>
      <c r="E17" s="292"/>
      <c r="F17" s="293"/>
      <c r="G17" s="293"/>
      <c r="H17" s="293"/>
      <c r="I17" s="293"/>
      <c r="J17" s="123" t="str">
        <f>+IF(AND('Mapa de Riesgos'!$H$10="Alta",'Mapa de Riesgos'!$L$10="Leve"),CONCATENATE("R",'Mapa de Riesgos'!$A$10),"")</f>
        <v/>
      </c>
      <c r="K17" s="110" t="str">
        <f>+IF(AND('Mapa de Riesgos'!$H$22="Alta",'Mapa de Riesgos'!$L$22="Leve"),CONCATENATE("R",'Mapa de Riesgos'!$A$22),"")</f>
        <v/>
      </c>
      <c r="L17" s="110" t="str">
        <f>+IF(AND('Mapa de Riesgos'!$H$53="Alta",'Mapa de Riesgos'!$L$53="Leve"),CONCATENATE("R",'Mapa de Riesgos'!$A$53),"")</f>
        <v/>
      </c>
      <c r="M17" s="110" t="str">
        <f>+IF(AND('Mapa de Riesgos'!$H$101="Alta",'Mapa de Riesgos'!$L$101="Leve"),CONCATENATE("R",'Mapa de Riesgos'!$A$101),"")</f>
        <v/>
      </c>
      <c r="N17" s="110" t="str">
        <f>+IF(AND('Mapa de Riesgos'!$H$149="Alta",'Mapa de Riesgos'!$L$149="Leve"),CONCATENATE("R",'Mapa de Riesgos'!$A$149),"")</f>
        <v/>
      </c>
      <c r="O17" s="123" t="str">
        <f>+IF(AND('Mapa de Riesgos'!$H$10="Alta",'Mapa de Riesgos'!$L$10="Menor"),CONCATENATE("R",'Mapa de Riesgos'!$A$10),"")</f>
        <v/>
      </c>
      <c r="P17" s="110" t="str">
        <f>+IF(AND('Mapa de Riesgos'!$H$22="Alta",'Mapa de Riesgos'!$L$22="Menor"),CONCATENATE("R",'Mapa de Riesgos'!$A$22),"")</f>
        <v/>
      </c>
      <c r="Q17" s="110" t="str">
        <f>+IF(AND('Mapa de Riesgos'!$H$53="Alta",'Mapa de Riesgos'!$L$53="Menor"),CONCATENATE("R",'Mapa de Riesgos'!$A$53),"")</f>
        <v/>
      </c>
      <c r="R17" s="110" t="str">
        <f>+IF(AND('Mapa de Riesgos'!$H$101="Alta",'Mapa de Riesgos'!$L$101="Menor"),CONCATENATE("R",'Mapa de Riesgos'!$A$101),"")</f>
        <v/>
      </c>
      <c r="S17" s="110" t="str">
        <f>+IF(AND('Mapa de Riesgos'!$H$149="Alta",'Mapa de Riesgos'!$L$149="Menor"),CONCATENATE("R",'Mapa de Riesgos'!$A$149),"")</f>
        <v/>
      </c>
      <c r="T17" s="115" t="str">
        <f>+IF(AND('Mapa de Riesgos'!$H$10="Alta",'Mapa de Riesgos'!$L$10="Moderado"),CONCATENATE("R",'Mapa de Riesgos'!$A$10),"")</f>
        <v>R4</v>
      </c>
      <c r="U17" s="108" t="str">
        <f>+IF(AND('Mapa de Riesgos'!$H$22="Alta",'Mapa de Riesgos'!$L$22="Moderado"),CONCATENATE("R",'Mapa de Riesgos'!$A$22),"")</f>
        <v/>
      </c>
      <c r="V17" s="108" t="str">
        <f>+IF(AND('Mapa de Riesgos'!$H$53="Alta",'Mapa de Riesgos'!$L$53="Moderado"),CONCATENATE("R",'Mapa de Riesgos'!$A$53),"")</f>
        <v/>
      </c>
      <c r="W17" s="108" t="str">
        <f>+IF(AND('Mapa de Riesgos'!$H$101="Alta",'Mapa de Riesgos'!$L$101="Moderado"),CONCATENATE("R",'Mapa de Riesgos'!$A$101),"")</f>
        <v/>
      </c>
      <c r="X17" s="108" t="str">
        <f>+IF(AND('Mapa de Riesgos'!$H$149="Alta",'Mapa de Riesgos'!$L$149="Moderado"),CONCATENATE("R",'Mapa de Riesgos'!$A$149),"")</f>
        <v/>
      </c>
      <c r="Y17" s="115" t="str">
        <f>+IF(AND('Mapa de Riesgos'!$H$10="Alta",'Mapa de Riesgos'!$L$10="Mayor"),CONCATENATE("R",'Mapa de Riesgos'!$A$10),"")</f>
        <v/>
      </c>
      <c r="Z17" s="108" t="str">
        <f>+IF(AND('Mapa de Riesgos'!$H$22="Alta",'Mapa de Riesgos'!$L$22="Mayor"),CONCATENATE("R",'Mapa de Riesgos'!$A$22),"")</f>
        <v/>
      </c>
      <c r="AA17" s="108" t="str">
        <f>+IF(AND('Mapa de Riesgos'!$H$53="Alta",'Mapa de Riesgos'!$L$53="Mayor"),CONCATENATE("R",'Mapa de Riesgos'!$A$53),"")</f>
        <v/>
      </c>
      <c r="AB17" s="108" t="str">
        <f>+IF(AND('Mapa de Riesgos'!$H$101="Alta",'Mapa de Riesgos'!$L$101="Mayor"),CONCATENATE("R",'Mapa de Riesgos'!$A$101),"")</f>
        <v/>
      </c>
      <c r="AC17" s="108" t="str">
        <f>+IF(AND('Mapa de Riesgos'!$H$149="Alta",'Mapa de Riesgos'!$L$149="Mayor"),CONCATENATE("R",'Mapa de Riesgos'!$A$149),"")</f>
        <v/>
      </c>
      <c r="AD17" s="139" t="str">
        <f>+IF(AND('Mapa de Riesgos'!$H$10="Alta",'Mapa de Riesgos'!$L$10="Catastrófico"),CONCATENATE("R",'Mapa de Riesgos'!$A$10),"")</f>
        <v/>
      </c>
      <c r="AE17" s="109" t="str">
        <f>+IF(AND('Mapa de Riesgos'!$H$22="Alta",'Mapa de Riesgos'!$L$22="Catastrófico"),CONCATENATE("R",'Mapa de Riesgos'!$A$22),"")</f>
        <v/>
      </c>
      <c r="AF17" s="109" t="str">
        <f>+IF(AND('Mapa de Riesgos'!$H$53="Alta",'Mapa de Riesgos'!$L$53="Catastrófico"),CONCATENATE("R",'Mapa de Riesgos'!$A$53),"")</f>
        <v/>
      </c>
      <c r="AG17" s="109" t="str">
        <f>+IF(AND('Mapa de Riesgos'!$H$101="Alta",'Mapa de Riesgos'!$L$101="Catastrófico"),CONCATENATE("R",'Mapa de Riesgos'!$A$101),"")</f>
        <v/>
      </c>
      <c r="AH17" s="135" t="str">
        <f>+IF(AND('Mapa de Riesgos'!$H$149="Alta",'Mapa de Riesgos'!$L$149="Catastrófico"),CONCATENATE("R",'Mapa de Riesgos'!$A$149),"")</f>
        <v/>
      </c>
      <c r="AI17" s="106"/>
      <c r="AJ17" s="39"/>
      <c r="AK17" s="308"/>
      <c r="AL17" s="309"/>
      <c r="AM17" s="309"/>
      <c r="AN17" s="309"/>
      <c r="AO17" s="309"/>
      <c r="AP17" s="310"/>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row>
    <row r="18" spans="1:76" ht="18.75" x14ac:dyDescent="0.3">
      <c r="A18" s="39"/>
      <c r="B18" s="288"/>
      <c r="C18" s="288"/>
      <c r="D18" s="289"/>
      <c r="E18" s="292"/>
      <c r="F18" s="293"/>
      <c r="G18" s="293"/>
      <c r="H18" s="293"/>
      <c r="I18" s="293"/>
      <c r="J18" s="123" t="str">
        <f>+IF(AND('Mapa de Riesgos'!$H$11="Alta",'Mapa de Riesgos'!$L$11="Leve"),CONCATENATE("R",'Mapa de Riesgos'!$A$11),"")</f>
        <v/>
      </c>
      <c r="K18" s="110" t="str">
        <f>+IF(AND('Mapa de Riesgos'!$H$23="Alta",'Mapa de Riesgos'!$L$23="Leve"),CONCATENATE("R",'Mapa de Riesgos'!$A$23),"")</f>
        <v/>
      </c>
      <c r="L18" s="110" t="str">
        <f>+IF(AND('Mapa de Riesgos'!$H$59="Alta",'Mapa de Riesgos'!$L$59="Leve"),CONCATENATE("R",'Mapa de Riesgos'!$A$59),"")</f>
        <v/>
      </c>
      <c r="M18" s="110" t="str">
        <f>+IF(AND('Mapa de Riesgos'!$H$107="Alta",'Mapa de Riesgos'!$L$107="Leve"),CONCATENATE("R",'Mapa de Riesgos'!$A$107),"")</f>
        <v/>
      </c>
      <c r="N18" s="110" t="str">
        <f>+IF(AND('Mapa de Riesgos'!$H$155="Alta",'Mapa de Riesgos'!$L$155="Leve"),CONCATENATE("R",'Mapa de Riesgos'!$A$155),"")</f>
        <v/>
      </c>
      <c r="O18" s="123" t="str">
        <f>+IF(AND('Mapa de Riesgos'!$H$11="Alta",'Mapa de Riesgos'!$L$11="Menor"),CONCATENATE("R",'Mapa de Riesgos'!$A$11),"")</f>
        <v/>
      </c>
      <c r="P18" s="110" t="str">
        <f>+IF(AND('Mapa de Riesgos'!$H$23="Alta",'Mapa de Riesgos'!$L$23="Menor"),CONCATENATE("R",'Mapa de Riesgos'!$A$23),"")</f>
        <v/>
      </c>
      <c r="Q18" s="110" t="str">
        <f>+IF(AND('Mapa de Riesgos'!$H$59="Alta",'Mapa de Riesgos'!$L$59="Menor"),CONCATENATE("R",'Mapa de Riesgos'!$A$59),"")</f>
        <v/>
      </c>
      <c r="R18" s="110" t="str">
        <f>+IF(AND('Mapa de Riesgos'!$H$107="Alta",'Mapa de Riesgos'!$L$107="Menor"),CONCATENATE("R",'Mapa de Riesgos'!$A$107),"")</f>
        <v/>
      </c>
      <c r="S18" s="110" t="str">
        <f>+IF(AND('Mapa de Riesgos'!$H$155="Alta",'Mapa de Riesgos'!$L$155="Menor"),CONCATENATE("R",'Mapa de Riesgos'!$A$155),"")</f>
        <v/>
      </c>
      <c r="T18" s="115" t="str">
        <f>+IF(AND('Mapa de Riesgos'!$H$11="Alta",'Mapa de Riesgos'!$L$11="Moderado"),CONCATENATE("R",'Mapa de Riesgos'!$A$11),"")</f>
        <v>R5</v>
      </c>
      <c r="U18" s="108" t="str">
        <f>+IF(AND('Mapa de Riesgos'!$H$23="Alta",'Mapa de Riesgos'!$L$23="Moderado"),CONCATENATE("R",'Mapa de Riesgos'!$A$23),"")</f>
        <v/>
      </c>
      <c r="V18" s="108" t="str">
        <f>+IF(AND('Mapa de Riesgos'!$H$59="Alta",'Mapa de Riesgos'!$L$59="Moderado"),CONCATENATE("R",'Mapa de Riesgos'!$A$59),"")</f>
        <v/>
      </c>
      <c r="W18" s="108" t="str">
        <f>+IF(AND('Mapa de Riesgos'!$H$107="Alta",'Mapa de Riesgos'!$L$107="Moderado"),CONCATENATE("R",'Mapa de Riesgos'!$A$107),"")</f>
        <v/>
      </c>
      <c r="X18" s="108" t="str">
        <f>+IF(AND('Mapa de Riesgos'!$H$155="Alta",'Mapa de Riesgos'!$L$155="Moderado"),CONCATENATE("R",'Mapa de Riesgos'!$A$155),"")</f>
        <v/>
      </c>
      <c r="Y18" s="115" t="str">
        <f>+IF(AND('Mapa de Riesgos'!$H$11="Alta",'Mapa de Riesgos'!$L$11="Mayor"),CONCATENATE("R",'Mapa de Riesgos'!$A$11),"")</f>
        <v/>
      </c>
      <c r="Z18" s="108" t="str">
        <f>+IF(AND('Mapa de Riesgos'!$H$23="Alta",'Mapa de Riesgos'!$L$23="Mayor"),CONCATENATE("R",'Mapa de Riesgos'!$A$23),"")</f>
        <v/>
      </c>
      <c r="AA18" s="108" t="str">
        <f>+IF(AND('Mapa de Riesgos'!$H$59="Alta",'Mapa de Riesgos'!$L$59="Mayor"),CONCATENATE("R",'Mapa de Riesgos'!$A$59),"")</f>
        <v/>
      </c>
      <c r="AB18" s="108" t="str">
        <f>+IF(AND('Mapa de Riesgos'!$H$107="Alta",'Mapa de Riesgos'!$L$107="Mayor"),CONCATENATE("R",'Mapa de Riesgos'!$A$107),"")</f>
        <v/>
      </c>
      <c r="AC18" s="108" t="str">
        <f>+IF(AND('Mapa de Riesgos'!$H$155="Alta",'Mapa de Riesgos'!$L$155="Mayor"),CONCATENATE("R",'Mapa de Riesgos'!$A$155),"")</f>
        <v/>
      </c>
      <c r="AD18" s="139" t="str">
        <f>+IF(AND('Mapa de Riesgos'!$H$11="Alta",'Mapa de Riesgos'!$L$11="Catastrófico"),CONCATENATE("R",'Mapa de Riesgos'!$A$11),"")</f>
        <v/>
      </c>
      <c r="AE18" s="109" t="str">
        <f>+IF(AND('Mapa de Riesgos'!$H$23="Alta",'Mapa de Riesgos'!$L$23="Catastrófico"),CONCATENATE("R",'Mapa de Riesgos'!$A$23),"")</f>
        <v>R13</v>
      </c>
      <c r="AF18" s="109" t="str">
        <f>+IF(AND('Mapa de Riesgos'!$H$59="Alta",'Mapa de Riesgos'!$L$59="Catastrófico"),CONCATENATE("R",'Mapa de Riesgos'!$A$59),"")</f>
        <v/>
      </c>
      <c r="AG18" s="109" t="str">
        <f>+IF(AND('Mapa de Riesgos'!$H$107="Alta",'Mapa de Riesgos'!$L$107="Catastrófico"),CONCATENATE("R",'Mapa de Riesgos'!$A$107),"")</f>
        <v/>
      </c>
      <c r="AH18" s="135" t="str">
        <f>+IF(AND('Mapa de Riesgos'!$H$155="Alta",'Mapa de Riesgos'!$L$155="Catastrófico"),CONCATENATE("R",'Mapa de Riesgos'!$A$155),"")</f>
        <v/>
      </c>
      <c r="AI18" s="106"/>
      <c r="AJ18" s="39"/>
      <c r="AK18" s="308"/>
      <c r="AL18" s="309"/>
      <c r="AM18" s="309"/>
      <c r="AN18" s="309"/>
      <c r="AO18" s="309"/>
      <c r="AP18" s="310"/>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row>
    <row r="19" spans="1:76" ht="18.75" x14ac:dyDescent="0.3">
      <c r="A19" s="39"/>
      <c r="B19" s="288"/>
      <c r="C19" s="288"/>
      <c r="D19" s="289"/>
      <c r="E19" s="292"/>
      <c r="F19" s="293"/>
      <c r="G19" s="293"/>
      <c r="H19" s="293"/>
      <c r="I19" s="293"/>
      <c r="J19" s="123" t="str">
        <f>+IF(AND('Mapa de Riesgos'!$H$12="Alta",'Mapa de Riesgos'!$L$12="Leve"),CONCATENATE("R",'Mapa de Riesgos'!$A$12),"")</f>
        <v/>
      </c>
      <c r="K19" s="110" t="str">
        <f>+IF(AND('Mapa de Riesgos'!$H$25="Alta",'Mapa de Riesgos'!$L$25="Leve"),CONCATENATE("R",'Mapa de Riesgos'!$A$25),"")</f>
        <v/>
      </c>
      <c r="L19" s="110" t="str">
        <f>+IF(AND('Mapa de Riesgos'!$H$68="Alta",'Mapa de Riesgos'!$L$68="Leve"),CONCATENATE("R",'Mapa de Riesgos'!$A$68),"")</f>
        <v/>
      </c>
      <c r="M19" s="110" t="str">
        <f>+IF(AND('Mapa de Riesgos'!$H$113="Alta",'Mapa de Riesgos'!$L$113="Leve"),CONCATENATE("R",'Mapa de Riesgos'!$A$113),"")</f>
        <v/>
      </c>
      <c r="N19" s="110" t="str">
        <f>+IF(AND('Mapa de Riesgos'!$H$161="Alta",'Mapa de Riesgos'!$L$161="Leve"),CONCATENATE("R",'Mapa de Riesgos'!$A$161),"")</f>
        <v/>
      </c>
      <c r="O19" s="123" t="str">
        <f>+IF(AND('Mapa de Riesgos'!$H$12="Alta",'Mapa de Riesgos'!$L$12="Menor"),CONCATENATE("R",'Mapa de Riesgos'!$A$12),"")</f>
        <v/>
      </c>
      <c r="P19" s="110" t="str">
        <f>+IF(AND('Mapa de Riesgos'!$H$25="Alta",'Mapa de Riesgos'!$L$25="Menor"),CONCATENATE("R",'Mapa de Riesgos'!$A$25),"")</f>
        <v/>
      </c>
      <c r="Q19" s="110" t="str">
        <f>+IF(AND('Mapa de Riesgos'!$H$68="Alta",'Mapa de Riesgos'!$L$68="Menor"),CONCATENATE("R",'Mapa de Riesgos'!$A$68),"")</f>
        <v/>
      </c>
      <c r="R19" s="110" t="str">
        <f>+IF(AND('Mapa de Riesgos'!$H$113="Alta",'Mapa de Riesgos'!$L$113="Menor"),CONCATENATE("R",'Mapa de Riesgos'!$A$113),"")</f>
        <v/>
      </c>
      <c r="S19" s="110" t="str">
        <f>+IF(AND('Mapa de Riesgos'!$H$161="Alta",'Mapa de Riesgos'!$L$161="Menor"),CONCATENATE("R",'Mapa de Riesgos'!$A$161),"")</f>
        <v/>
      </c>
      <c r="T19" s="115" t="str">
        <f>+IF(AND('Mapa de Riesgos'!$H$12="Alta",'Mapa de Riesgos'!$L$12="Moderado"),CONCATENATE("R",'Mapa de Riesgos'!$A$12),"")</f>
        <v/>
      </c>
      <c r="U19" s="108" t="str">
        <f>+IF(AND('Mapa de Riesgos'!$H$25="Alta",'Mapa de Riesgos'!$L$25="Moderado"),CONCATENATE("R",'Mapa de Riesgos'!$A$25),"")</f>
        <v/>
      </c>
      <c r="V19" s="108" t="str">
        <f>+IF(AND('Mapa de Riesgos'!$H$68="Alta",'Mapa de Riesgos'!$L$68="Moderado"),CONCATENATE("R",'Mapa de Riesgos'!$A$68),"")</f>
        <v/>
      </c>
      <c r="W19" s="108" t="str">
        <f>+IF(AND('Mapa de Riesgos'!$H$113="Alta",'Mapa de Riesgos'!$L$113="Moderado"),CONCATENATE("R",'Mapa de Riesgos'!$A$113),"")</f>
        <v/>
      </c>
      <c r="X19" s="108" t="str">
        <f>+IF(AND('Mapa de Riesgos'!$H$161="Alta",'Mapa de Riesgos'!$L$161="Moderado"),CONCATENATE("R",'Mapa de Riesgos'!$A$161),"")</f>
        <v/>
      </c>
      <c r="Y19" s="115" t="str">
        <f>+IF(AND('Mapa de Riesgos'!$H$12="Alta",'Mapa de Riesgos'!$L$12="Mayor"),CONCATENATE("R",'Mapa de Riesgos'!$A$12),"")</f>
        <v/>
      </c>
      <c r="Z19" s="108" t="str">
        <f>+IF(AND('Mapa de Riesgos'!$H$25="Alta",'Mapa de Riesgos'!$L$25="Mayor"),CONCATENATE("R",'Mapa de Riesgos'!$A$25),"")</f>
        <v/>
      </c>
      <c r="AA19" s="108" t="str">
        <f>+IF(AND('Mapa de Riesgos'!$H$68="Alta",'Mapa de Riesgos'!$L$68="Mayor"),CONCATENATE("R",'Mapa de Riesgos'!$A$68),"")</f>
        <v/>
      </c>
      <c r="AB19" s="108" t="str">
        <f>+IF(AND('Mapa de Riesgos'!$H$113="Alta",'Mapa de Riesgos'!$L$113="Mayor"),CONCATENATE("R",'Mapa de Riesgos'!$A$113),"")</f>
        <v/>
      </c>
      <c r="AC19" s="108" t="str">
        <f>+IF(AND('Mapa de Riesgos'!$H$161="Alta",'Mapa de Riesgos'!$L$161="Mayor"),CONCATENATE("R",'Mapa de Riesgos'!$A$161),"")</f>
        <v/>
      </c>
      <c r="AD19" s="139" t="str">
        <f>+IF(AND('Mapa de Riesgos'!$H$12="Alta",'Mapa de Riesgos'!$L$12="Catastrófico"),CONCATENATE("R",'Mapa de Riesgos'!$A$12),"")</f>
        <v/>
      </c>
      <c r="AE19" s="109" t="str">
        <f>+IF(AND('Mapa de Riesgos'!$H$25="Alta",'Mapa de Riesgos'!$L$25="Catastrófico"),CONCATENATE("R",'Mapa de Riesgos'!$A$25),"")</f>
        <v/>
      </c>
      <c r="AF19" s="109" t="str">
        <f>+IF(AND('Mapa de Riesgos'!$H$68="Alta",'Mapa de Riesgos'!$L$68="Catastrófico"),CONCATENATE("R",'Mapa de Riesgos'!$A$68),"")</f>
        <v/>
      </c>
      <c r="AG19" s="109" t="str">
        <f>+IF(AND('Mapa de Riesgos'!$H$113="Alta",'Mapa de Riesgos'!$L$113="Catastrófico"),CONCATENATE("R",'Mapa de Riesgos'!$A$113),"")</f>
        <v/>
      </c>
      <c r="AH19" s="135" t="str">
        <f>+IF(AND('Mapa de Riesgos'!$H$161="Alta",'Mapa de Riesgos'!$L$161="Catastrófico"),CONCATENATE("R",'Mapa de Riesgos'!$A$161),"")</f>
        <v/>
      </c>
      <c r="AI19" s="106"/>
      <c r="AJ19" s="39"/>
      <c r="AK19" s="308"/>
      <c r="AL19" s="309"/>
      <c r="AM19" s="309"/>
      <c r="AN19" s="309"/>
      <c r="AO19" s="309"/>
      <c r="AP19" s="310"/>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row>
    <row r="20" spans="1:76" ht="18.75" x14ac:dyDescent="0.3">
      <c r="A20" s="39"/>
      <c r="B20" s="288"/>
      <c r="C20" s="288"/>
      <c r="D20" s="289"/>
      <c r="E20" s="292"/>
      <c r="F20" s="293"/>
      <c r="G20" s="293"/>
      <c r="H20" s="293"/>
      <c r="I20" s="293"/>
      <c r="J20" s="123" t="str">
        <f>+IF(AND('Mapa de Riesgos'!$H$13="Alta",'Mapa de Riesgos'!$L$13="Leve"),CONCATENATE("R",'Mapa de Riesgos'!$A$13),"")</f>
        <v/>
      </c>
      <c r="K20" s="110" t="str">
        <f>+IF(AND('Mapa de Riesgos'!$H$28="Alta",'Mapa de Riesgos'!$L$28="Leve"),CONCATENATE("R",'Mapa de Riesgos'!$A$28),"")</f>
        <v/>
      </c>
      <c r="L20" s="110" t="str">
        <f>+IF(AND('Mapa de Riesgos'!$H$71="Alta",'Mapa de Riesgos'!$L$71="Leve"),CONCATENATE("R",'Mapa de Riesgos'!$A$71),"")</f>
        <v/>
      </c>
      <c r="M20" s="110" t="str">
        <f>+IF(AND('Mapa de Riesgos'!$H$119="Alta",'Mapa de Riesgos'!$L$119="Leve"),CONCATENATE("R",'Mapa de Riesgos'!$A$119),"")</f>
        <v/>
      </c>
      <c r="N20" s="110" t="str">
        <f>+IF(AND('Mapa de Riesgos'!$H$167="Alta",'Mapa de Riesgos'!$L$167="Leve"),CONCATENATE("R",'Mapa de Riesgos'!$A$167),"")</f>
        <v/>
      </c>
      <c r="O20" s="123" t="str">
        <f>+IF(AND('Mapa de Riesgos'!$H$13="Alta",'Mapa de Riesgos'!$L$13="Menor"),CONCATENATE("R",'Mapa de Riesgos'!$A$13),"")</f>
        <v/>
      </c>
      <c r="P20" s="110" t="str">
        <f>+IF(AND('Mapa de Riesgos'!$H$28="Alta",'Mapa de Riesgos'!$L$28="Menor"),CONCATENATE("R",'Mapa de Riesgos'!$A$28),"")</f>
        <v/>
      </c>
      <c r="Q20" s="110" t="str">
        <f>+IF(AND('Mapa de Riesgos'!$H$71="Alta",'Mapa de Riesgos'!$L$71="Menor"),CONCATENATE("R",'Mapa de Riesgos'!$A$71),"")</f>
        <v/>
      </c>
      <c r="R20" s="110" t="str">
        <f>+IF(AND('Mapa de Riesgos'!$H$119="Alta",'Mapa de Riesgos'!$L$119="Menor"),CONCATENATE("R",'Mapa de Riesgos'!$A$119),"")</f>
        <v/>
      </c>
      <c r="S20" s="110" t="str">
        <f>+IF(AND('Mapa de Riesgos'!$H$167="Alta",'Mapa de Riesgos'!$L$167="Menor"),CONCATENATE("R",'Mapa de Riesgos'!$A$167),"")</f>
        <v/>
      </c>
      <c r="T20" s="115" t="str">
        <f>+IF(AND('Mapa de Riesgos'!$H$13="Alta",'Mapa de Riesgos'!$L$13="Moderado"),CONCATENATE("R",'Mapa de Riesgos'!$A$13),"")</f>
        <v/>
      </c>
      <c r="U20" s="108" t="str">
        <f>+IF(AND('Mapa de Riesgos'!$H$28="Alta",'Mapa de Riesgos'!$L$28="Moderado"),CONCATENATE("R",'Mapa de Riesgos'!$A$28),"")</f>
        <v/>
      </c>
      <c r="V20" s="108" t="str">
        <f>+IF(AND('Mapa de Riesgos'!$H$71="Alta",'Mapa de Riesgos'!$L$71="Moderado"),CONCATENATE("R",'Mapa de Riesgos'!$A$71),"")</f>
        <v/>
      </c>
      <c r="W20" s="108" t="str">
        <f>+IF(AND('Mapa de Riesgos'!$H$119="Alta",'Mapa de Riesgos'!$L$119="Moderado"),CONCATENATE("R",'Mapa de Riesgos'!$A$119),"")</f>
        <v/>
      </c>
      <c r="X20" s="108" t="str">
        <f>+IF(AND('Mapa de Riesgos'!$H$167="Alta",'Mapa de Riesgos'!$L$167="Moderado"),CONCATENATE("R",'Mapa de Riesgos'!$A$167),"")</f>
        <v/>
      </c>
      <c r="Y20" s="115" t="str">
        <f>+IF(AND('Mapa de Riesgos'!$H$13="Alta",'Mapa de Riesgos'!$L$13="Mayor"),CONCATENATE("R",'Mapa de Riesgos'!$A$13),"")</f>
        <v/>
      </c>
      <c r="Z20" s="108" t="str">
        <f>+IF(AND('Mapa de Riesgos'!$H$28="Alta",'Mapa de Riesgos'!$L$28="Mayor"),CONCATENATE("R",'Mapa de Riesgos'!$A$28),"")</f>
        <v/>
      </c>
      <c r="AA20" s="108" t="str">
        <f>+IF(AND('Mapa de Riesgos'!$H$71="Alta",'Mapa de Riesgos'!$L$71="Mayor"),CONCATENATE("R",'Mapa de Riesgos'!$A$71),"")</f>
        <v/>
      </c>
      <c r="AB20" s="108" t="str">
        <f>+IF(AND('Mapa de Riesgos'!$H$119="Alta",'Mapa de Riesgos'!$L$119="Mayor"),CONCATENATE("R",'Mapa de Riesgos'!$A$119),"")</f>
        <v/>
      </c>
      <c r="AC20" s="108" t="str">
        <f>+IF(AND('Mapa de Riesgos'!$H$167="Alta",'Mapa de Riesgos'!$L$167="Mayor"),CONCATENATE("R",'Mapa de Riesgos'!$A$167),"")</f>
        <v/>
      </c>
      <c r="AD20" s="139" t="str">
        <f>+IF(AND('Mapa de Riesgos'!$H$13="Alta",'Mapa de Riesgos'!$L$13="Catastrófico"),CONCATENATE("R",'Mapa de Riesgos'!$A$13),"")</f>
        <v/>
      </c>
      <c r="AE20" s="109" t="str">
        <f>+IF(AND('Mapa de Riesgos'!$H$28="Alta",'Mapa de Riesgos'!$L$28="Catastrófico"),CONCATENATE("R",'Mapa de Riesgos'!$A$28),"")</f>
        <v/>
      </c>
      <c r="AF20" s="109" t="str">
        <f>+IF(AND('Mapa de Riesgos'!$H$71="Alta",'Mapa de Riesgos'!$L$71="Catastrófico"),CONCATENATE("R",'Mapa de Riesgos'!$A$71),"")</f>
        <v/>
      </c>
      <c r="AG20" s="109" t="str">
        <f>+IF(AND('Mapa de Riesgos'!$H$119="Alta",'Mapa de Riesgos'!$L$119="Catastrófico"),CONCATENATE("R",'Mapa de Riesgos'!$A$119),"")</f>
        <v/>
      </c>
      <c r="AH20" s="135" t="str">
        <f>+IF(AND('Mapa de Riesgos'!$H$167="Alta",'Mapa de Riesgos'!$L$167="Catastrófico"),CONCATENATE("R",'Mapa de Riesgos'!$A$167),"")</f>
        <v/>
      </c>
      <c r="AI20" s="106"/>
      <c r="AJ20" s="39"/>
      <c r="AK20" s="308"/>
      <c r="AL20" s="309"/>
      <c r="AM20" s="309"/>
      <c r="AN20" s="309"/>
      <c r="AO20" s="309"/>
      <c r="AP20" s="310"/>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row>
    <row r="21" spans="1:76" ht="19.5" thickBot="1" x14ac:dyDescent="0.35">
      <c r="A21" s="39"/>
      <c r="B21" s="288"/>
      <c r="C21" s="288"/>
      <c r="D21" s="289"/>
      <c r="E21" s="294"/>
      <c r="F21" s="295"/>
      <c r="G21" s="295"/>
      <c r="H21" s="295"/>
      <c r="I21" s="295"/>
      <c r="J21" s="123" t="str">
        <f>+IF(AND('Mapa de Riesgos'!$H$16="Alta",'Mapa de Riesgos'!$L$16="Leve"),CONCATENATE("R",'Mapa de Riesgos'!$A$16),"")</f>
        <v/>
      </c>
      <c r="K21" s="110" t="str">
        <f>+IF(AND('Mapa de Riesgos'!$H$29="Alta",'Mapa de Riesgos'!$L$29="Leve"),CONCATENATE("R",'Mapa de Riesgos'!$A$29),"")</f>
        <v/>
      </c>
      <c r="L21" s="110" t="str">
        <f>+IF(AND('Mapa de Riesgos'!$H$77="Alta",'Mapa de Riesgos'!$L$77="Leve"),CONCATENATE("R",'Mapa de Riesgos'!$A$77),"")</f>
        <v/>
      </c>
      <c r="M21" s="110" t="str">
        <f>+IF(AND('Mapa de Riesgos'!$H$125="Alta",'Mapa de Riesgos'!$L$125="Leve"),CONCATENATE("R",'Mapa de Riesgos'!$A$125),"")</f>
        <v/>
      </c>
      <c r="N21" s="110" t="str">
        <f>+IF(AND('Mapa de Riesgos'!$H$173="Alta",'Mapa de Riesgos'!$L$173="Leve"),CONCATENATE("R",'Mapa de Riesgos'!$A$173),"")</f>
        <v/>
      </c>
      <c r="O21" s="123" t="str">
        <f>+IF(AND('Mapa de Riesgos'!$H$16="Alta",'Mapa de Riesgos'!$L$16="Menor"),CONCATENATE("R",'Mapa de Riesgos'!$A$16),"")</f>
        <v/>
      </c>
      <c r="P21" s="110" t="str">
        <f>+IF(AND('Mapa de Riesgos'!$H$29="Alta",'Mapa de Riesgos'!$L$29="Menor"),CONCATENATE("R",'Mapa de Riesgos'!$A$29),"")</f>
        <v/>
      </c>
      <c r="Q21" s="110" t="str">
        <f>+IF(AND('Mapa de Riesgos'!$H$77="Alta",'Mapa de Riesgos'!$L$77="Menor"),CONCATENATE("R",'Mapa de Riesgos'!$A$77),"")</f>
        <v/>
      </c>
      <c r="R21" s="110" t="str">
        <f>+IF(AND('Mapa de Riesgos'!$H$125="Alta",'Mapa de Riesgos'!$L$125="Menor"),CONCATENATE("R",'Mapa de Riesgos'!$A$125),"")</f>
        <v/>
      </c>
      <c r="S21" s="110" t="str">
        <f>+IF(AND('Mapa de Riesgos'!$H$173="Alta",'Mapa de Riesgos'!$L$173="Menor"),CONCATENATE("R",'Mapa de Riesgos'!$A$173),"")</f>
        <v/>
      </c>
      <c r="T21" s="115" t="str">
        <f>+IF(AND('Mapa de Riesgos'!$H$16="Alta",'Mapa de Riesgos'!$L$16="Moderado"),CONCATENATE("R",'Mapa de Riesgos'!$A$16),"")</f>
        <v/>
      </c>
      <c r="U21" s="108" t="str">
        <f>+IF(AND('Mapa de Riesgos'!$H$29="Alta",'Mapa de Riesgos'!$L$29="Moderado"),CONCATENATE("R",'Mapa de Riesgos'!$A$29),"")</f>
        <v/>
      </c>
      <c r="V21" s="108" t="str">
        <f>+IF(AND('Mapa de Riesgos'!$H$77="Alta",'Mapa de Riesgos'!$L$77="Moderado"),CONCATENATE("R",'Mapa de Riesgos'!$A$77),"")</f>
        <v/>
      </c>
      <c r="W21" s="108" t="str">
        <f>+IF(AND('Mapa de Riesgos'!$H$125="Alta",'Mapa de Riesgos'!$L$125="Moderado"),CONCATENATE("R",'Mapa de Riesgos'!$A$125),"")</f>
        <v/>
      </c>
      <c r="X21" s="108" t="str">
        <f>+IF(AND('Mapa de Riesgos'!$H$173="Alta",'Mapa de Riesgos'!$L$173="Moderado"),CONCATENATE("R",'Mapa de Riesgos'!$A$173),"")</f>
        <v/>
      </c>
      <c r="Y21" s="115" t="str">
        <f>+IF(AND('Mapa de Riesgos'!$H$16="Alta",'Mapa de Riesgos'!$L$16="Mayor"),CONCATENATE("R",'Mapa de Riesgos'!$A$16),"")</f>
        <v/>
      </c>
      <c r="Z21" s="108" t="str">
        <f>+IF(AND('Mapa de Riesgos'!$H$29="Alta",'Mapa de Riesgos'!$L$29="Mayor"),CONCATENATE("R",'Mapa de Riesgos'!$A$29),"")</f>
        <v/>
      </c>
      <c r="AA21" s="108" t="str">
        <f>+IF(AND('Mapa de Riesgos'!$H$77="Alta",'Mapa de Riesgos'!$L$77="Mayor"),CONCATENATE("R",'Mapa de Riesgos'!$A$77),"")</f>
        <v/>
      </c>
      <c r="AB21" s="108" t="str">
        <f>+IF(AND('Mapa de Riesgos'!$H$125="Alta",'Mapa de Riesgos'!$L$125="Mayor"),CONCATENATE("R",'Mapa de Riesgos'!$A$125),"")</f>
        <v/>
      </c>
      <c r="AC21" s="108" t="str">
        <f>+IF(AND('Mapa de Riesgos'!$H$173="Alta",'Mapa de Riesgos'!$L$173="Mayor"),CONCATENATE("R",'Mapa de Riesgos'!$A$173),"")</f>
        <v/>
      </c>
      <c r="AD21" s="139" t="str">
        <f>+IF(AND('Mapa de Riesgos'!$H$16="Alta",'Mapa de Riesgos'!$L$16="Catastrófico"),CONCATENATE("R",'Mapa de Riesgos'!$A$16),"")</f>
        <v/>
      </c>
      <c r="AE21" s="109" t="str">
        <f>+IF(AND('Mapa de Riesgos'!$H$29="Alta",'Mapa de Riesgos'!$L$29="Catastrófico"),CONCATENATE("R",'Mapa de Riesgos'!$A$29),"")</f>
        <v/>
      </c>
      <c r="AF21" s="109" t="str">
        <f>+IF(AND('Mapa de Riesgos'!$H$77="Alta",'Mapa de Riesgos'!$L$77="Catastrófico"),CONCATENATE("R",'Mapa de Riesgos'!$A$77),"")</f>
        <v/>
      </c>
      <c r="AG21" s="109" t="str">
        <f>+IF(AND('Mapa de Riesgos'!$H$125="Alta",'Mapa de Riesgos'!$L$125="Catastrófico"),CONCATENATE("R",'Mapa de Riesgos'!$A$125),"")</f>
        <v/>
      </c>
      <c r="AH21" s="135" t="str">
        <f>+IF(AND('Mapa de Riesgos'!$H$173="Alta",'Mapa de Riesgos'!$L$173="Catastrófico"),CONCATENATE("R",'Mapa de Riesgos'!$A$173),"")</f>
        <v/>
      </c>
      <c r="AI21" s="106"/>
      <c r="AJ21" s="39"/>
      <c r="AK21" s="311"/>
      <c r="AL21" s="312"/>
      <c r="AM21" s="312"/>
      <c r="AN21" s="312"/>
      <c r="AO21" s="312"/>
      <c r="AP21" s="313"/>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row>
    <row r="22" spans="1:76" ht="18.75" x14ac:dyDescent="0.3">
      <c r="A22" s="39"/>
      <c r="B22" s="288"/>
      <c r="C22" s="288"/>
      <c r="D22" s="289"/>
      <c r="E22" s="290" t="s">
        <v>80</v>
      </c>
      <c r="F22" s="291"/>
      <c r="G22" s="291"/>
      <c r="H22" s="291"/>
      <c r="I22" s="291"/>
      <c r="J22" s="120" t="str">
        <f>+IF(AND('Mapa de Riesgos'!$H$7="Media",'Mapa de Riesgos'!$L$7="Leve"),CONCATENATE("R",'Mapa de Riesgos'!$A$7),"")</f>
        <v/>
      </c>
      <c r="K22" s="121" t="str">
        <f>+IF(AND('Mapa de Riesgos'!$H$17="Media",'Mapa de Riesgos'!$L$17="Leve"),CONCATENATE("R",'Mapa de Riesgos'!$A$17),"")</f>
        <v/>
      </c>
      <c r="L22" s="121" t="str">
        <f>+IF(AND('Mapa de Riesgos'!$H$35="Media",'Mapa de Riesgos'!$L$35="Leve"),CONCATENATE("R",'Mapa de Riesgos'!$A$35),"")</f>
        <v/>
      </c>
      <c r="M22" s="121" t="str">
        <f>+IF(AND('Mapa de Riesgos'!$H$83="Media",'Mapa de Riesgos'!$L$83="Leve"),CONCATENATE("R",'Mapa de Riesgos'!$A$83),"")</f>
        <v/>
      </c>
      <c r="N22" s="121" t="str">
        <f>+IF(AND('Mapa de Riesgos'!$H$131="Media",'Mapa de Riesgos'!$L$131="Leve"),CONCATENATE("R",'Mapa de Riesgos'!$A$131),"")</f>
        <v/>
      </c>
      <c r="O22" s="120" t="str">
        <f>+IF(AND('Mapa de Riesgos'!$H$7="Media",'Mapa de Riesgos'!$L$7="Menor"),CONCATENATE("R",'Mapa de Riesgos'!$A$7),"")</f>
        <v/>
      </c>
      <c r="P22" s="121" t="str">
        <f>+IF(AND('Mapa de Riesgos'!$H$17="Media",'Mapa de Riesgos'!$L$17="Menor"),CONCATENATE("R",'Mapa de Riesgos'!$A$17),"")</f>
        <v/>
      </c>
      <c r="Q22" s="121" t="str">
        <f>+IF(AND('Mapa de Riesgos'!$H$35="Media",'Mapa de Riesgos'!$L$35="Menor"),CONCATENATE("R",'Mapa de Riesgos'!$A$35),"")</f>
        <v/>
      </c>
      <c r="R22" s="121" t="str">
        <f>+IF(AND('Mapa de Riesgos'!$H$83="Media",'Mapa de Riesgos'!$L$83="Menor"),CONCATENATE("R",'Mapa de Riesgos'!$A$83),"")</f>
        <v/>
      </c>
      <c r="S22" s="121" t="str">
        <f>+IF(AND('Mapa de Riesgos'!$H$131="Media",'Mapa de Riesgos'!$L$131="Menor"),CONCATENATE("R",'Mapa de Riesgos'!$A$131),"")</f>
        <v/>
      </c>
      <c r="T22" s="120" t="str">
        <f>+IF(AND('Mapa de Riesgos'!$H$7="Media",'Mapa de Riesgos'!$L$7="Moderado"),CONCATENATE("R",'Mapa de Riesgos'!$A$7),"")</f>
        <v/>
      </c>
      <c r="U22" s="121" t="str">
        <f>+IF(AND('Mapa de Riesgos'!$H$17="Media",'Mapa de Riesgos'!$L$17="Moderado"),CONCATENATE("R",'Mapa de Riesgos'!$A$17),"")</f>
        <v/>
      </c>
      <c r="V22" s="121" t="str">
        <f>+IF(AND('Mapa de Riesgos'!$H$35="Media",'Mapa de Riesgos'!$L$35="Moderado"),CONCATENATE("R",'Mapa de Riesgos'!$A$35),"")</f>
        <v/>
      </c>
      <c r="W22" s="121" t="str">
        <f>+IF(AND('Mapa de Riesgos'!$H$83="Media",'Mapa de Riesgos'!$L$83="Moderado"),CONCATENATE("R",'Mapa de Riesgos'!$A$83),"")</f>
        <v/>
      </c>
      <c r="X22" s="121" t="str">
        <f>+IF(AND('Mapa de Riesgos'!$H$131="Media",'Mapa de Riesgos'!$L$131="Moderado"),CONCATENATE("R",'Mapa de Riesgos'!$A$131),"")</f>
        <v/>
      </c>
      <c r="Y22" s="112" t="str">
        <f>+IF(AND('Mapa de Riesgos'!$H$7="Media",'Mapa de Riesgos'!$L$7="Mayor"),CONCATENATE("R",'Mapa de Riesgos'!$A$7),"")</f>
        <v/>
      </c>
      <c r="Z22" s="113" t="str">
        <f>+IF(AND('Mapa de Riesgos'!$H$17="Media",'Mapa de Riesgos'!$L$17="Mayor"),CONCATENATE("R",'Mapa de Riesgos'!$A$17),"")</f>
        <v/>
      </c>
      <c r="AA22" s="113" t="str">
        <f>+IF(AND('Mapa de Riesgos'!$H$35="Media",'Mapa de Riesgos'!$L$35="Mayor"),CONCATENATE("R",'Mapa de Riesgos'!$A$35),"")</f>
        <v/>
      </c>
      <c r="AB22" s="113" t="str">
        <f>+IF(AND('Mapa de Riesgos'!$H$83="Media",'Mapa de Riesgos'!$L$83="Mayor"),CONCATENATE("R",'Mapa de Riesgos'!$A$83),"")</f>
        <v/>
      </c>
      <c r="AC22" s="113" t="str">
        <f>+IF(AND('Mapa de Riesgos'!$H$131="Media",'Mapa de Riesgos'!$L$131="Mayor"),CONCATENATE("R",'Mapa de Riesgos'!$A$131),"")</f>
        <v/>
      </c>
      <c r="AD22" s="138" t="str">
        <f>+IF(AND('Mapa de Riesgos'!$H$7="Media",'Mapa de Riesgos'!$L$7="Catastrófico"),CONCATENATE("R",'Mapa de Riesgos'!$A$7),"")</f>
        <v/>
      </c>
      <c r="AE22" s="133" t="str">
        <f>+IF(AND('Mapa de Riesgos'!$H$17="Media",'Mapa de Riesgos'!$L$17="Catastrófico"),CONCATENATE("R",'Mapa de Riesgos'!$A$17),"")</f>
        <v/>
      </c>
      <c r="AF22" s="133" t="str">
        <f>+IF(AND('Mapa de Riesgos'!$H$35="Media",'Mapa de Riesgos'!$L$35="Catastrófico"),CONCATENATE("R",'Mapa de Riesgos'!$A$35),"")</f>
        <v/>
      </c>
      <c r="AG22" s="133" t="str">
        <f>+IF(AND('Mapa de Riesgos'!$H$83="Media",'Mapa de Riesgos'!$L$83="Catastrófico"),CONCATENATE("R",'Mapa de Riesgos'!$A$83),"")</f>
        <v/>
      </c>
      <c r="AH22" s="134" t="str">
        <f>+IF(AND('Mapa de Riesgos'!$H$131="Media",'Mapa de Riesgos'!$L$131="Catastrófico"),CONCATENATE("R",'Mapa de Riesgos'!$A$131),"")</f>
        <v/>
      </c>
      <c r="AI22" s="106"/>
      <c r="AJ22" s="39"/>
      <c r="AK22" s="314" t="s">
        <v>81</v>
      </c>
      <c r="AL22" s="315"/>
      <c r="AM22" s="315"/>
      <c r="AN22" s="315"/>
      <c r="AO22" s="315"/>
      <c r="AP22" s="316"/>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row>
    <row r="23" spans="1:76" ht="18" customHeight="1" x14ac:dyDescent="0.3">
      <c r="A23" s="39"/>
      <c r="B23" s="288"/>
      <c r="C23" s="288"/>
      <c r="D23" s="289"/>
      <c r="E23" s="292"/>
      <c r="F23" s="293"/>
      <c r="G23" s="293"/>
      <c r="H23" s="293"/>
      <c r="I23" s="293"/>
      <c r="J23" s="123" t="str">
        <f>+IF(AND('Mapa de Riesgos'!$H$8="Media",'Mapa de Riesgos'!$L$8="Leve"),CONCATENATE("R",'Mapa de Riesgos'!$A$8),"")</f>
        <v/>
      </c>
      <c r="K23" s="110" t="str">
        <f>+IF(AND('Mapa de Riesgos'!$H$18="Media",'Mapa de Riesgos'!$L$18="Leve"),CONCATENATE("R",'Mapa de Riesgos'!$A$18),"")</f>
        <v/>
      </c>
      <c r="L23" s="110" t="str">
        <f>+IF(AND('Mapa de Riesgos'!$H$41="Media",'Mapa de Riesgos'!$L$41="Leve"),CONCATENATE("R",'Mapa de Riesgos'!$A$41),"")</f>
        <v/>
      </c>
      <c r="M23" s="110" t="str">
        <f>+IF(AND('Mapa de Riesgos'!$H$89="Media",'Mapa de Riesgos'!$L$89="Leve"),CONCATENATE("R",'Mapa de Riesgos'!$A$89),"")</f>
        <v/>
      </c>
      <c r="N23" s="110" t="str">
        <f>+IF(AND('Mapa de Riesgos'!$H$137="Media",'Mapa de Riesgos'!$L$137="Leve"),CONCATENATE("R",'Mapa de Riesgos'!$A$137),"")</f>
        <v/>
      </c>
      <c r="O23" s="123" t="str">
        <f>+IF(AND('Mapa de Riesgos'!$H$8="Media",'Mapa de Riesgos'!$L$8="Menor"),CONCATENATE("R",'Mapa de Riesgos'!$A$8),"")</f>
        <v/>
      </c>
      <c r="P23" s="110" t="str">
        <f>+IF(AND('Mapa de Riesgos'!$H$18="Media",'Mapa de Riesgos'!$L$18="Menor"),CONCATENATE("R",'Mapa de Riesgos'!$A$18),"")</f>
        <v/>
      </c>
      <c r="Q23" s="110" t="str">
        <f>+IF(AND('Mapa de Riesgos'!$H$41="Media",'Mapa de Riesgos'!$L$41="Menor"),CONCATENATE("R",'Mapa de Riesgos'!$A$41),"")</f>
        <v/>
      </c>
      <c r="R23" s="110" t="str">
        <f>+IF(AND('Mapa de Riesgos'!$H$89="Media",'Mapa de Riesgos'!$L$89="Menor"),CONCATENATE("R",'Mapa de Riesgos'!$A$89),"")</f>
        <v/>
      </c>
      <c r="S23" s="110" t="str">
        <f>+IF(AND('Mapa de Riesgos'!$H$137="Media",'Mapa de Riesgos'!$L$137="Menor"),CONCATENATE("R",'Mapa de Riesgos'!$A$137),"")</f>
        <v/>
      </c>
      <c r="T23" s="123" t="str">
        <f>+IF(AND('Mapa de Riesgos'!$H$8="Media",'Mapa de Riesgos'!$L$8="Moderado"),CONCATENATE("R",'Mapa de Riesgos'!$A$8),"")</f>
        <v/>
      </c>
      <c r="U23" s="110" t="str">
        <f>+IF(AND('Mapa de Riesgos'!$H$18="Media",'Mapa de Riesgos'!$L$18="Moderado"),CONCATENATE("R",'Mapa de Riesgos'!$A$18),"")</f>
        <v/>
      </c>
      <c r="V23" s="110" t="str">
        <f>+IF(AND('Mapa de Riesgos'!$H$41="Media",'Mapa de Riesgos'!$L$41="Moderado"),CONCATENATE("R",'Mapa de Riesgos'!$A$41),"")</f>
        <v/>
      </c>
      <c r="W23" s="110" t="str">
        <f>+IF(AND('Mapa de Riesgos'!$H$89="Media",'Mapa de Riesgos'!$L$89="Moderado"),CONCATENATE("R",'Mapa de Riesgos'!$A$89),"")</f>
        <v/>
      </c>
      <c r="X23" s="110" t="str">
        <f>+IF(AND('Mapa de Riesgos'!$H$137="Media",'Mapa de Riesgos'!$L$137="Moderado"),CONCATENATE("R",'Mapa de Riesgos'!$A$137),"")</f>
        <v/>
      </c>
      <c r="Y23" s="115" t="str">
        <f>+IF(AND('Mapa de Riesgos'!$H$8="Media",'Mapa de Riesgos'!$L$8="Mayor"),CONCATENATE("R",'Mapa de Riesgos'!$A$8),"")</f>
        <v/>
      </c>
      <c r="Z23" s="108" t="str">
        <f>+IF(AND('Mapa de Riesgos'!$H$18="Media",'Mapa de Riesgos'!$L$18="Mayor"),CONCATENATE("R",'Mapa de Riesgos'!$A$18),"")</f>
        <v/>
      </c>
      <c r="AA23" s="108" t="str">
        <f>+IF(AND('Mapa de Riesgos'!$H$41="Media",'Mapa de Riesgos'!$L$41="Mayor"),CONCATENATE("R",'Mapa de Riesgos'!$A$41),"")</f>
        <v/>
      </c>
      <c r="AB23" s="108" t="str">
        <f>+IF(AND('Mapa de Riesgos'!$H$89="Media",'Mapa de Riesgos'!$L$89="Mayor"),CONCATENATE("R",'Mapa de Riesgos'!$A$89),"")</f>
        <v/>
      </c>
      <c r="AC23" s="108" t="str">
        <f>+IF(AND('Mapa de Riesgos'!$H$137="Media",'Mapa de Riesgos'!$L$137="Mayor"),CONCATENATE("R",'Mapa de Riesgos'!$A$137),"")</f>
        <v/>
      </c>
      <c r="AD23" s="139" t="str">
        <f>+IF(AND('Mapa de Riesgos'!$H$8="Media",'Mapa de Riesgos'!$L$8="Catastrófico"),CONCATENATE("R",'Mapa de Riesgos'!$A$8),"")</f>
        <v/>
      </c>
      <c r="AE23" s="109" t="str">
        <f>+IF(AND('Mapa de Riesgos'!$H$18="Media",'Mapa de Riesgos'!$L$18="Catastrófico"),CONCATENATE("R",'Mapa de Riesgos'!$A$18),"")</f>
        <v/>
      </c>
      <c r="AF23" s="109" t="str">
        <f>+IF(AND('Mapa de Riesgos'!$H$41="Media",'Mapa de Riesgos'!$L$41="Catastrófico"),CONCATENATE("R",'Mapa de Riesgos'!$A$41),"")</f>
        <v/>
      </c>
      <c r="AG23" s="109" t="str">
        <f>+IF(AND('Mapa de Riesgos'!$H$89="Media",'Mapa de Riesgos'!$L$89="Catastrófico"),CONCATENATE("R",'Mapa de Riesgos'!$A$89),"")</f>
        <v/>
      </c>
      <c r="AH23" s="135" t="str">
        <f>+IF(AND('Mapa de Riesgos'!$H$137="Media",'Mapa de Riesgos'!$L$137="Catastrófico"),CONCATENATE("R",'Mapa de Riesgos'!$A$137),"")</f>
        <v/>
      </c>
      <c r="AI23" s="106"/>
      <c r="AJ23" s="39"/>
      <c r="AK23" s="317"/>
      <c r="AL23" s="318"/>
      <c r="AM23" s="318"/>
      <c r="AN23" s="318"/>
      <c r="AO23" s="318"/>
      <c r="AP23" s="31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c r="BX23" s="39"/>
    </row>
    <row r="24" spans="1:76" ht="18.75" x14ac:dyDescent="0.3">
      <c r="A24" s="39"/>
      <c r="B24" s="288"/>
      <c r="C24" s="288"/>
      <c r="D24" s="289"/>
      <c r="E24" s="292"/>
      <c r="F24" s="293"/>
      <c r="G24" s="293"/>
      <c r="H24" s="293"/>
      <c r="I24" s="293"/>
      <c r="J24" s="123" t="str">
        <f>+IF(AND('Mapa de Riesgos'!$H$9="Media",'Mapa de Riesgos'!$L$9="Leve"),CONCATENATE("R",'Mapa de Riesgos'!$A$9),"")</f>
        <v/>
      </c>
      <c r="K24" s="110" t="str">
        <f>+IF(AND('Mapa de Riesgos'!$H$21="Media",'Mapa de Riesgos'!$L$21="Leve"),CONCATENATE("R",'Mapa de Riesgos'!$A$21),"")</f>
        <v/>
      </c>
      <c r="L24" s="110" t="str">
        <f>+IF(AND('Mapa de Riesgos'!$H$47="Media",'Mapa de Riesgos'!$L$47="Leve"),CONCATENATE("R",'Mapa de Riesgos'!$A$47),"")</f>
        <v/>
      </c>
      <c r="M24" s="110" t="str">
        <f>+IF(AND('Mapa de Riesgos'!$H$95="Media",'Mapa de Riesgos'!$L$95="Leve"),CONCATENATE("R",'Mapa de Riesgos'!$A$95),"")</f>
        <v/>
      </c>
      <c r="N24" s="110" t="str">
        <f>+IF(AND('Mapa de Riesgos'!$H$143="Media",'Mapa de Riesgos'!$L$143="Leve"),CONCATENATE("R",'Mapa de Riesgos'!$A$143),"")</f>
        <v/>
      </c>
      <c r="O24" s="123" t="str">
        <f>+IF(AND('Mapa de Riesgos'!$H$9="Media",'Mapa de Riesgos'!$L$9="Menor"),CONCATENATE("R",'Mapa de Riesgos'!$A$9),"")</f>
        <v/>
      </c>
      <c r="P24" s="110" t="str">
        <f>+IF(AND('Mapa de Riesgos'!$H$21="Media",'Mapa de Riesgos'!$L$21="Menor"),CONCATENATE("R",'Mapa de Riesgos'!$A$21),"")</f>
        <v/>
      </c>
      <c r="Q24" s="110" t="str">
        <f>+IF(AND('Mapa de Riesgos'!$H$47="Media",'Mapa de Riesgos'!$L$47="Menor"),CONCATENATE("R",'Mapa de Riesgos'!$A$47),"")</f>
        <v/>
      </c>
      <c r="R24" s="110" t="str">
        <f>+IF(AND('Mapa de Riesgos'!$H$95="Media",'Mapa de Riesgos'!$L$95="Menor"),CONCATENATE("R",'Mapa de Riesgos'!$A$95),"")</f>
        <v/>
      </c>
      <c r="S24" s="110" t="str">
        <f>+IF(AND('Mapa de Riesgos'!$H$143="Media",'Mapa de Riesgos'!$L$143="Menor"),CONCATENATE("R",'Mapa de Riesgos'!$A$143),"")</f>
        <v/>
      </c>
      <c r="T24" s="123" t="str">
        <f>+IF(AND('Mapa de Riesgos'!$H$9="Media",'Mapa de Riesgos'!$L$9="Moderado"),CONCATENATE("R",'Mapa de Riesgos'!$A$9),"")</f>
        <v/>
      </c>
      <c r="U24" s="110" t="str">
        <f>+IF(AND('Mapa de Riesgos'!$H$21="Media",'Mapa de Riesgos'!$L$21="Moderado"),CONCATENATE("R",'Mapa de Riesgos'!$A$21),"")</f>
        <v>R11</v>
      </c>
      <c r="V24" s="110" t="str">
        <f>+IF(AND('Mapa de Riesgos'!$H$47="Media",'Mapa de Riesgos'!$L$47="Moderado"),CONCATENATE("R",'Mapa de Riesgos'!$A$47),"")</f>
        <v/>
      </c>
      <c r="W24" s="110" t="str">
        <f>+IF(AND('Mapa de Riesgos'!$H$95="Media",'Mapa de Riesgos'!$L$95="Moderado"),CONCATENATE("R",'Mapa de Riesgos'!$A$95),"")</f>
        <v/>
      </c>
      <c r="X24" s="110" t="str">
        <f>+IF(AND('Mapa de Riesgos'!$H$143="Media",'Mapa de Riesgos'!$L$143="Moderado"),CONCATENATE("R",'Mapa de Riesgos'!$A$143),"")</f>
        <v/>
      </c>
      <c r="Y24" s="115" t="str">
        <f>+IF(AND('Mapa de Riesgos'!$H$9="Media",'Mapa de Riesgos'!$L$9="Mayor"),CONCATENATE("R",'Mapa de Riesgos'!$A$9),"")</f>
        <v/>
      </c>
      <c r="Z24" s="108" t="str">
        <f>+IF(AND('Mapa de Riesgos'!$H$21="Media",'Mapa de Riesgos'!$L$21="Mayor"),CONCATENATE("R",'Mapa de Riesgos'!$A$21),"")</f>
        <v/>
      </c>
      <c r="AA24" s="108" t="str">
        <f>+IF(AND('Mapa de Riesgos'!$H$47="Media",'Mapa de Riesgos'!$L$47="Mayor"),CONCATENATE("R",'Mapa de Riesgos'!$A$47),"")</f>
        <v/>
      </c>
      <c r="AB24" s="108" t="str">
        <f>+IF(AND('Mapa de Riesgos'!$H$95="Media",'Mapa de Riesgos'!$L$95="Mayor"),CONCATENATE("R",'Mapa de Riesgos'!$A$95),"")</f>
        <v/>
      </c>
      <c r="AC24" s="108" t="str">
        <f>+IF(AND('Mapa de Riesgos'!$H$143="Media",'Mapa de Riesgos'!$L$143="Mayor"),CONCATENATE("R",'Mapa de Riesgos'!$A$143),"")</f>
        <v/>
      </c>
      <c r="AD24" s="139" t="str">
        <f>+IF(AND('Mapa de Riesgos'!$H$9="Media",'Mapa de Riesgos'!$L$9="Catastrófico"),CONCATENATE("R",'Mapa de Riesgos'!$A$9),"")</f>
        <v/>
      </c>
      <c r="AE24" s="109" t="str">
        <f>+IF(AND('Mapa de Riesgos'!$H$21="Media",'Mapa de Riesgos'!$L$21="Catastrófico"),CONCATENATE("R",'Mapa de Riesgos'!$A$21),"")</f>
        <v/>
      </c>
      <c r="AF24" s="109" t="str">
        <f>+IF(AND('Mapa de Riesgos'!$H$47="Media",'Mapa de Riesgos'!$L$47="Catastrófico"),CONCATENATE("R",'Mapa de Riesgos'!$A$47),"")</f>
        <v/>
      </c>
      <c r="AG24" s="109" t="str">
        <f>+IF(AND('Mapa de Riesgos'!$H$95="Media",'Mapa de Riesgos'!$L$95="Catastrófico"),CONCATENATE("R",'Mapa de Riesgos'!$A$95),"")</f>
        <v/>
      </c>
      <c r="AH24" s="135" t="str">
        <f>+IF(AND('Mapa de Riesgos'!$H$143="Media",'Mapa de Riesgos'!$L$143="Catastrófico"),CONCATENATE("R",'Mapa de Riesgos'!$A$143),"")</f>
        <v/>
      </c>
      <c r="AI24" s="106"/>
      <c r="AJ24" s="39"/>
      <c r="AK24" s="317"/>
      <c r="AL24" s="318"/>
      <c r="AM24" s="318"/>
      <c r="AN24" s="318"/>
      <c r="AO24" s="318"/>
      <c r="AP24" s="31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row>
    <row r="25" spans="1:76" ht="18.75" x14ac:dyDescent="0.3">
      <c r="A25" s="39"/>
      <c r="B25" s="288"/>
      <c r="C25" s="288"/>
      <c r="D25" s="289"/>
      <c r="E25" s="292"/>
      <c r="F25" s="293"/>
      <c r="G25" s="293"/>
      <c r="H25" s="293"/>
      <c r="I25" s="293"/>
      <c r="J25" s="123" t="str">
        <f>+IF(AND('Mapa de Riesgos'!$H$10="Media",'Mapa de Riesgos'!$L$10="Leve"),CONCATENATE("R",'Mapa de Riesgos'!$A$10),"")</f>
        <v/>
      </c>
      <c r="K25" s="110" t="str">
        <f>+IF(AND('Mapa de Riesgos'!$H$22="Media",'Mapa de Riesgos'!$L$22="Leve"),CONCATENATE("R",'Mapa de Riesgos'!$A$22),"")</f>
        <v/>
      </c>
      <c r="L25" s="110" t="str">
        <f>+IF(AND('Mapa de Riesgos'!$H$53="Media",'Mapa de Riesgos'!$L$53="Leve"),CONCATENATE("R",'Mapa de Riesgos'!$A$53),"")</f>
        <v/>
      </c>
      <c r="M25" s="110" t="str">
        <f>+IF(AND('Mapa de Riesgos'!$H$101="Media",'Mapa de Riesgos'!$L$101="Leve"),CONCATENATE("R",'Mapa de Riesgos'!$A$101),"")</f>
        <v/>
      </c>
      <c r="N25" s="110" t="str">
        <f>+IF(AND('Mapa de Riesgos'!$H$149="Media",'Mapa de Riesgos'!$L$149="Leve"),CONCATENATE("R",'Mapa de Riesgos'!$A$149),"")</f>
        <v/>
      </c>
      <c r="O25" s="123" t="str">
        <f>+IF(AND('Mapa de Riesgos'!$H$10="Media",'Mapa de Riesgos'!$L$10="Menor"),CONCATENATE("R",'Mapa de Riesgos'!$A$10),"")</f>
        <v/>
      </c>
      <c r="P25" s="110" t="str">
        <f>+IF(AND('Mapa de Riesgos'!$H$22="Media",'Mapa de Riesgos'!$L$22="Menor"),CONCATENATE("R",'Mapa de Riesgos'!$A$22),"")</f>
        <v/>
      </c>
      <c r="Q25" s="110" t="str">
        <f>+IF(AND('Mapa de Riesgos'!$H$53="Media",'Mapa de Riesgos'!$L$53="Menor"),CONCATENATE("R",'Mapa de Riesgos'!$A$53),"")</f>
        <v/>
      </c>
      <c r="R25" s="110" t="str">
        <f>+IF(AND('Mapa de Riesgos'!$H$101="Media",'Mapa de Riesgos'!$L$101="Menor"),CONCATENATE("R",'Mapa de Riesgos'!$A$101),"")</f>
        <v/>
      </c>
      <c r="S25" s="110" t="str">
        <f>+IF(AND('Mapa de Riesgos'!$H$149="Media",'Mapa de Riesgos'!$L$149="Menor"),CONCATENATE("R",'Mapa de Riesgos'!$A$149),"")</f>
        <v/>
      </c>
      <c r="T25" s="123" t="str">
        <f>+IF(AND('Mapa de Riesgos'!$H$10="Media",'Mapa de Riesgos'!$L$10="Moderado"),CONCATENATE("R",'Mapa de Riesgos'!$A$10),"")</f>
        <v/>
      </c>
      <c r="U25" s="110" t="str">
        <f>+IF(AND('Mapa de Riesgos'!$H$22="Media",'Mapa de Riesgos'!$L$22="Moderado"),CONCATENATE("R",'Mapa de Riesgos'!$A$22),"")</f>
        <v/>
      </c>
      <c r="V25" s="110" t="str">
        <f>+IF(AND('Mapa de Riesgos'!$H$53="Media",'Mapa de Riesgos'!$L$53="Moderado"),CONCATENATE("R",'Mapa de Riesgos'!$A$53),"")</f>
        <v/>
      </c>
      <c r="W25" s="110" t="str">
        <f>+IF(AND('Mapa de Riesgos'!$H$101="Media",'Mapa de Riesgos'!$L$101="Moderado"),CONCATENATE("R",'Mapa de Riesgos'!$A$101),"")</f>
        <v/>
      </c>
      <c r="X25" s="110" t="str">
        <f>+IF(AND('Mapa de Riesgos'!$H$149="Media",'Mapa de Riesgos'!$L$149="Moderado"),CONCATENATE("R",'Mapa de Riesgos'!$A$149),"")</f>
        <v/>
      </c>
      <c r="Y25" s="115" t="str">
        <f>+IF(AND('Mapa de Riesgos'!$H$10="Media",'Mapa de Riesgos'!$L$10="Mayor"),CONCATENATE("R",'Mapa de Riesgos'!$A$10),"")</f>
        <v/>
      </c>
      <c r="Z25" s="108" t="str">
        <f>+IF(AND('Mapa de Riesgos'!$H$22="Media",'Mapa de Riesgos'!$L$22="Mayor"),CONCATENATE("R",'Mapa de Riesgos'!$A$22),"")</f>
        <v>R12</v>
      </c>
      <c r="AA25" s="108" t="str">
        <f>+IF(AND('Mapa de Riesgos'!$H$53="Media",'Mapa de Riesgos'!$L$53="Mayor"),CONCATENATE("R",'Mapa de Riesgos'!$A$53),"")</f>
        <v/>
      </c>
      <c r="AB25" s="108" t="str">
        <f>+IF(AND('Mapa de Riesgos'!$H$101="Media",'Mapa de Riesgos'!$L$101="Mayor"),CONCATENATE("R",'Mapa de Riesgos'!$A$101),"")</f>
        <v/>
      </c>
      <c r="AC25" s="108" t="str">
        <f>+IF(AND('Mapa de Riesgos'!$H$149="Media",'Mapa de Riesgos'!$L$149="Mayor"),CONCATENATE("R",'Mapa de Riesgos'!$A$149),"")</f>
        <v/>
      </c>
      <c r="AD25" s="139" t="str">
        <f>+IF(AND('Mapa de Riesgos'!$H$10="Media",'Mapa de Riesgos'!$L$10="Catastrófico"),CONCATENATE("R",'Mapa de Riesgos'!$A$10),"")</f>
        <v/>
      </c>
      <c r="AE25" s="109" t="str">
        <f>+IF(AND('Mapa de Riesgos'!$H$22="Media",'Mapa de Riesgos'!$L$22="Catastrófico"),CONCATENATE("R",'Mapa de Riesgos'!$A$22),"")</f>
        <v/>
      </c>
      <c r="AF25" s="109" t="str">
        <f>+IF(AND('Mapa de Riesgos'!$H$53="Media",'Mapa de Riesgos'!$L$53="Catastrófico"),CONCATENATE("R",'Mapa de Riesgos'!$A$53),"")</f>
        <v/>
      </c>
      <c r="AG25" s="109" t="str">
        <f>+IF(AND('Mapa de Riesgos'!$H$101="Media",'Mapa de Riesgos'!$L$101="Catastrófico"),CONCATENATE("R",'Mapa de Riesgos'!$A$101),"")</f>
        <v/>
      </c>
      <c r="AH25" s="135" t="str">
        <f>+IF(AND('Mapa de Riesgos'!$H$149="Media",'Mapa de Riesgos'!$L$149="Catastrófico"),CONCATENATE("R",'Mapa de Riesgos'!$A$149),"")</f>
        <v/>
      </c>
      <c r="AI25" s="106"/>
      <c r="AJ25" s="39"/>
      <c r="AK25" s="317"/>
      <c r="AL25" s="318"/>
      <c r="AM25" s="318"/>
      <c r="AN25" s="318"/>
      <c r="AO25" s="318"/>
      <c r="AP25" s="31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row>
    <row r="26" spans="1:76" ht="18.75" x14ac:dyDescent="0.3">
      <c r="A26" s="39"/>
      <c r="B26" s="288"/>
      <c r="C26" s="288"/>
      <c r="D26" s="289"/>
      <c r="E26" s="292"/>
      <c r="F26" s="293"/>
      <c r="G26" s="293"/>
      <c r="H26" s="293"/>
      <c r="I26" s="293"/>
      <c r="J26" s="123" t="str">
        <f>+IF(AND('Mapa de Riesgos'!$H$11="Media",'Mapa de Riesgos'!$L$11="Leve"),CONCATENATE("R",'Mapa de Riesgos'!$A$11),"")</f>
        <v/>
      </c>
      <c r="K26" s="110" t="str">
        <f>+IF(AND('Mapa de Riesgos'!$H$23="Media",'Mapa de Riesgos'!$L$23="Leve"),CONCATENATE("R",'Mapa de Riesgos'!$A$23),"")</f>
        <v/>
      </c>
      <c r="L26" s="110" t="str">
        <f>+IF(AND('Mapa de Riesgos'!$H$59="Media",'Mapa de Riesgos'!$L$59="Leve"),CONCATENATE("R",'Mapa de Riesgos'!$A$59),"")</f>
        <v/>
      </c>
      <c r="M26" s="110" t="str">
        <f>+IF(AND('Mapa de Riesgos'!$H$107="Media",'Mapa de Riesgos'!$L$107="Leve"),CONCATENATE("R",'Mapa de Riesgos'!$A$107),"")</f>
        <v/>
      </c>
      <c r="N26" s="110" t="str">
        <f>+IF(AND('Mapa de Riesgos'!$H$155="Media",'Mapa de Riesgos'!$L$155="Leve"),CONCATENATE("R",'Mapa de Riesgos'!$A$155),"")</f>
        <v/>
      </c>
      <c r="O26" s="123" t="str">
        <f>+IF(AND('Mapa de Riesgos'!$H$11="Media",'Mapa de Riesgos'!$L$11="Menor"),CONCATENATE("R",'Mapa de Riesgos'!$A$11),"")</f>
        <v/>
      </c>
      <c r="P26" s="110" t="str">
        <f>+IF(AND('Mapa de Riesgos'!$H$23="Media",'Mapa de Riesgos'!$L$23="Menor"),CONCATENATE("R",'Mapa de Riesgos'!$A$23),"")</f>
        <v/>
      </c>
      <c r="Q26" s="110" t="str">
        <f>+IF(AND('Mapa de Riesgos'!$H$59="Media",'Mapa de Riesgos'!$L$59="Menor"),CONCATENATE("R",'Mapa de Riesgos'!$A$59),"")</f>
        <v/>
      </c>
      <c r="R26" s="110" t="str">
        <f>+IF(AND('Mapa de Riesgos'!$H$107="Media",'Mapa de Riesgos'!$L$107="Menor"),CONCATENATE("R",'Mapa de Riesgos'!$A$107),"")</f>
        <v/>
      </c>
      <c r="S26" s="110" t="str">
        <f>+IF(AND('Mapa de Riesgos'!$H$155="Media",'Mapa de Riesgos'!$L$155="Menor"),CONCATENATE("R",'Mapa de Riesgos'!$A$155),"")</f>
        <v/>
      </c>
      <c r="T26" s="123" t="str">
        <f>+IF(AND('Mapa de Riesgos'!$H$11="Media",'Mapa de Riesgos'!$L$11="Moderado"),CONCATENATE("R",'Mapa de Riesgos'!$A$11),"")</f>
        <v/>
      </c>
      <c r="U26" s="110" t="str">
        <f>+IF(AND('Mapa de Riesgos'!$H$23="Media",'Mapa de Riesgos'!$L$23="Moderado"),CONCATENATE("R",'Mapa de Riesgos'!$A$23),"")</f>
        <v/>
      </c>
      <c r="V26" s="110" t="str">
        <f>+IF(AND('Mapa de Riesgos'!$H$59="Media",'Mapa de Riesgos'!$L$59="Moderado"),CONCATENATE("R",'Mapa de Riesgos'!$A$59),"")</f>
        <v/>
      </c>
      <c r="W26" s="110" t="str">
        <f>+IF(AND('Mapa de Riesgos'!$H$107="Media",'Mapa de Riesgos'!$L$107="Moderado"),CONCATENATE("R",'Mapa de Riesgos'!$A$107),"")</f>
        <v/>
      </c>
      <c r="X26" s="110" t="str">
        <f>+IF(AND('Mapa de Riesgos'!$H$155="Media",'Mapa de Riesgos'!$L$155="Moderado"),CONCATENATE("R",'Mapa de Riesgos'!$A$155),"")</f>
        <v/>
      </c>
      <c r="Y26" s="115" t="str">
        <f>+IF(AND('Mapa de Riesgos'!$H$11="Media",'Mapa de Riesgos'!$L$11="Mayor"),CONCATENATE("R",'Mapa de Riesgos'!$A$11),"")</f>
        <v/>
      </c>
      <c r="Z26" s="108" t="str">
        <f>+IF(AND('Mapa de Riesgos'!$H$23="Media",'Mapa de Riesgos'!$L$23="Mayor"),CONCATENATE("R",'Mapa de Riesgos'!$A$23),"")</f>
        <v/>
      </c>
      <c r="AA26" s="108" t="str">
        <f>+IF(AND('Mapa de Riesgos'!$H$59="Media",'Mapa de Riesgos'!$L$59="Mayor"),CONCATENATE("R",'Mapa de Riesgos'!$A$59),"")</f>
        <v/>
      </c>
      <c r="AB26" s="108" t="str">
        <f>+IF(AND('Mapa de Riesgos'!$H$107="Media",'Mapa de Riesgos'!$L$107="Mayor"),CONCATENATE("R",'Mapa de Riesgos'!$A$107),"")</f>
        <v/>
      </c>
      <c r="AC26" s="108" t="str">
        <f>+IF(AND('Mapa de Riesgos'!$H$155="Media",'Mapa de Riesgos'!$L$155="Mayor"),CONCATENATE("R",'Mapa de Riesgos'!$A$155),"")</f>
        <v/>
      </c>
      <c r="AD26" s="139" t="str">
        <f>+IF(AND('Mapa de Riesgos'!$H$11="Media",'Mapa de Riesgos'!$L$11="Catastrófico"),CONCATENATE("R",'Mapa de Riesgos'!$A$11),"")</f>
        <v/>
      </c>
      <c r="AE26" s="109" t="str">
        <f>+IF(AND('Mapa de Riesgos'!$H$23="Media",'Mapa de Riesgos'!$L$23="Catastrófico"),CONCATENATE("R",'Mapa de Riesgos'!$A$23),"")</f>
        <v/>
      </c>
      <c r="AF26" s="109" t="str">
        <f>+IF(AND('Mapa de Riesgos'!$H$59="Media",'Mapa de Riesgos'!$L$59="Catastrófico"),CONCATENATE("R",'Mapa de Riesgos'!$A$59),"")</f>
        <v/>
      </c>
      <c r="AG26" s="109" t="str">
        <f>+IF(AND('Mapa de Riesgos'!$H$107="Media",'Mapa de Riesgos'!$L$107="Catastrófico"),CONCATENATE("R",'Mapa de Riesgos'!$A$107),"")</f>
        <v/>
      </c>
      <c r="AH26" s="135" t="str">
        <f>+IF(AND('Mapa de Riesgos'!$H$155="Media",'Mapa de Riesgos'!$L$155="Catastrófico"),CONCATENATE("R",'Mapa de Riesgos'!$A$155),"")</f>
        <v/>
      </c>
      <c r="AI26" s="106"/>
      <c r="AJ26" s="39"/>
      <c r="AK26" s="317"/>
      <c r="AL26" s="318"/>
      <c r="AM26" s="318"/>
      <c r="AN26" s="318"/>
      <c r="AO26" s="318"/>
      <c r="AP26" s="31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row>
    <row r="27" spans="1:76" ht="18.75" x14ac:dyDescent="0.3">
      <c r="A27" s="39"/>
      <c r="B27" s="288"/>
      <c r="C27" s="288"/>
      <c r="D27" s="289"/>
      <c r="E27" s="292"/>
      <c r="F27" s="293"/>
      <c r="G27" s="293"/>
      <c r="H27" s="293"/>
      <c r="I27" s="293"/>
      <c r="J27" s="123" t="str">
        <f>+IF(AND('Mapa de Riesgos'!$H$12="Media",'Mapa de Riesgos'!$L$12="Leve"),CONCATENATE("R",'Mapa de Riesgos'!$A$12),"")</f>
        <v/>
      </c>
      <c r="K27" s="110" t="str">
        <f>+IF(AND('Mapa de Riesgos'!$H$25="Media",'Mapa de Riesgos'!$L$25="Leve"),CONCATENATE("R",'Mapa de Riesgos'!$A$25),"")</f>
        <v/>
      </c>
      <c r="L27" s="110" t="str">
        <f>+IF(AND('Mapa de Riesgos'!$H$68="Media",'Mapa de Riesgos'!$L$68="Leve"),CONCATENATE("R",'Mapa de Riesgos'!$A$68),"")</f>
        <v/>
      </c>
      <c r="M27" s="110" t="str">
        <f>+IF(AND('Mapa de Riesgos'!$H$113="Media",'Mapa de Riesgos'!$L$113="Leve"),CONCATENATE("R",'Mapa de Riesgos'!$A$113),"")</f>
        <v/>
      </c>
      <c r="N27" s="110" t="str">
        <f>+IF(AND('Mapa de Riesgos'!$H$161="Media",'Mapa de Riesgos'!$L$161="Leve"),CONCATENATE("R",'Mapa de Riesgos'!$A$161),"")</f>
        <v/>
      </c>
      <c r="O27" s="123" t="str">
        <f>+IF(AND('Mapa de Riesgos'!$H$12="Media",'Mapa de Riesgos'!$L$12="Menor"),CONCATENATE("R",'Mapa de Riesgos'!$A$12),"")</f>
        <v/>
      </c>
      <c r="P27" s="110" t="str">
        <f>+IF(AND('Mapa de Riesgos'!$H$25="Media",'Mapa de Riesgos'!$L$25="Menor"),CONCATENATE("R",'Mapa de Riesgos'!$A$25),"")</f>
        <v/>
      </c>
      <c r="Q27" s="110" t="str">
        <f>+IF(AND('Mapa de Riesgos'!$H$68="Media",'Mapa de Riesgos'!$L$68="Menor"),CONCATENATE("R",'Mapa de Riesgos'!$A$68),"")</f>
        <v/>
      </c>
      <c r="R27" s="110" t="str">
        <f>+IF(AND('Mapa de Riesgos'!$H$113="Media",'Mapa de Riesgos'!$L$113="Menor"),CONCATENATE("R",'Mapa de Riesgos'!$A$113),"")</f>
        <v/>
      </c>
      <c r="S27" s="110" t="str">
        <f>+IF(AND('Mapa de Riesgos'!$H$161="Media",'Mapa de Riesgos'!$L$161="Menor"),CONCATENATE("R",'Mapa de Riesgos'!$A$161),"")</f>
        <v/>
      </c>
      <c r="T27" s="123" t="str">
        <f>+IF(AND('Mapa de Riesgos'!$H$12="Media",'Mapa de Riesgos'!$L$12="Moderado"),CONCATENATE("R",'Mapa de Riesgos'!$A$12),"")</f>
        <v/>
      </c>
      <c r="U27" s="110" t="str">
        <f>+IF(AND('Mapa de Riesgos'!$H$25="Media",'Mapa de Riesgos'!$L$25="Moderado"),CONCATENATE("R",'Mapa de Riesgos'!$A$25),"")</f>
        <v/>
      </c>
      <c r="V27" s="110" t="str">
        <f>+IF(AND('Mapa de Riesgos'!$H$68="Media",'Mapa de Riesgos'!$L$68="Moderado"),CONCATENATE("R",'Mapa de Riesgos'!$A$68),"")</f>
        <v/>
      </c>
      <c r="W27" s="110" t="str">
        <f>+IF(AND('Mapa de Riesgos'!$H$113="Media",'Mapa de Riesgos'!$L$113="Moderado"),CONCATENATE("R",'Mapa de Riesgos'!$A$113),"")</f>
        <v/>
      </c>
      <c r="X27" s="110" t="str">
        <f>+IF(AND('Mapa de Riesgos'!$H$161="Media",'Mapa de Riesgos'!$L$161="Moderado"),CONCATENATE("R",'Mapa de Riesgos'!$A$161),"")</f>
        <v/>
      </c>
      <c r="Y27" s="115" t="str">
        <f>+IF(AND('Mapa de Riesgos'!$H$12="Media",'Mapa de Riesgos'!$L$12="Mayor"),CONCATENATE("R",'Mapa de Riesgos'!$A$12),"")</f>
        <v/>
      </c>
      <c r="Z27" s="108" t="str">
        <f>+IF(AND('Mapa de Riesgos'!$H$25="Media",'Mapa de Riesgos'!$L$25="Mayor"),CONCATENATE("R",'Mapa de Riesgos'!$A$25),"")</f>
        <v/>
      </c>
      <c r="AA27" s="108" t="str">
        <f>+IF(AND('Mapa de Riesgos'!$H$68="Media",'Mapa de Riesgos'!$L$68="Mayor"),CONCATENATE("R",'Mapa de Riesgos'!$A$68),"")</f>
        <v/>
      </c>
      <c r="AB27" s="108" t="str">
        <f>+IF(AND('Mapa de Riesgos'!$H$113="Media",'Mapa de Riesgos'!$L$113="Mayor"),CONCATENATE("R",'Mapa de Riesgos'!$A$113),"")</f>
        <v/>
      </c>
      <c r="AC27" s="108" t="str">
        <f>+IF(AND('Mapa de Riesgos'!$H$161="Media",'Mapa de Riesgos'!$L$161="Mayor"),CONCATENATE("R",'Mapa de Riesgos'!$A$161),"")</f>
        <v/>
      </c>
      <c r="AD27" s="139" t="str">
        <f>+IF(AND('Mapa de Riesgos'!$H$12="Media",'Mapa de Riesgos'!$L$12="Catastrófico"),CONCATENATE("R",'Mapa de Riesgos'!$A$12),"")</f>
        <v/>
      </c>
      <c r="AE27" s="109" t="str">
        <f>+IF(AND('Mapa de Riesgos'!$H$25="Media",'Mapa de Riesgos'!$L$25="Catastrófico"),CONCATENATE("R",'Mapa de Riesgos'!$A$25),"")</f>
        <v/>
      </c>
      <c r="AF27" s="109" t="str">
        <f>+IF(AND('Mapa de Riesgos'!$H$68="Media",'Mapa de Riesgos'!$L$68="Catastrófico"),CONCATENATE("R",'Mapa de Riesgos'!$A$68),"")</f>
        <v/>
      </c>
      <c r="AG27" s="109" t="str">
        <f>+IF(AND('Mapa de Riesgos'!$H$113="Media",'Mapa de Riesgos'!$L$113="Catastrófico"),CONCATENATE("R",'Mapa de Riesgos'!$A$113),"")</f>
        <v/>
      </c>
      <c r="AH27" s="135" t="str">
        <f>+IF(AND('Mapa de Riesgos'!$H$161="Media",'Mapa de Riesgos'!$L$161="Catastrófico"),CONCATENATE("R",'Mapa de Riesgos'!$A$161),"")</f>
        <v/>
      </c>
      <c r="AI27" s="106"/>
      <c r="AJ27" s="39"/>
      <c r="AK27" s="317"/>
      <c r="AL27" s="318"/>
      <c r="AM27" s="318"/>
      <c r="AN27" s="318"/>
      <c r="AO27" s="318"/>
      <c r="AP27" s="31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row>
    <row r="28" spans="1:76" ht="18.75" x14ac:dyDescent="0.3">
      <c r="A28" s="39"/>
      <c r="B28" s="288"/>
      <c r="C28" s="288"/>
      <c r="D28" s="289"/>
      <c r="E28" s="292"/>
      <c r="F28" s="293"/>
      <c r="G28" s="293"/>
      <c r="H28" s="293"/>
      <c r="I28" s="293"/>
      <c r="J28" s="123" t="str">
        <f>+IF(AND('Mapa de Riesgos'!$H$13="Media",'Mapa de Riesgos'!$L$13="Leve"),CONCATENATE("R",'Mapa de Riesgos'!$A$13),"")</f>
        <v/>
      </c>
      <c r="K28" s="110" t="str">
        <f>+IF(AND('Mapa de Riesgos'!$H$28="Media",'Mapa de Riesgos'!$L$28="Leve"),CONCATENATE("R",'Mapa de Riesgos'!$A$28),"")</f>
        <v/>
      </c>
      <c r="L28" s="110" t="str">
        <f>+IF(AND('Mapa de Riesgos'!$H$71="Media",'Mapa de Riesgos'!$L$71="Leve"),CONCATENATE("R",'Mapa de Riesgos'!$A$71),"")</f>
        <v/>
      </c>
      <c r="M28" s="110" t="str">
        <f>+IF(AND('Mapa de Riesgos'!$H$119="Media",'Mapa de Riesgos'!$L$119="Leve"),CONCATENATE("R",'Mapa de Riesgos'!$A$119),"")</f>
        <v/>
      </c>
      <c r="N28" s="110" t="str">
        <f>+IF(AND('Mapa de Riesgos'!$H$167="Media",'Mapa de Riesgos'!$L$167="Leve"),CONCATENATE("R",'Mapa de Riesgos'!$A$167),"")</f>
        <v/>
      </c>
      <c r="O28" s="123" t="str">
        <f>+IF(AND('Mapa de Riesgos'!$H$13="Media",'Mapa de Riesgos'!$L$13="Menor"),CONCATENATE("R",'Mapa de Riesgos'!$A$13),"")</f>
        <v/>
      </c>
      <c r="P28" s="110" t="str">
        <f>+IF(AND('Mapa de Riesgos'!$H$28="Media",'Mapa de Riesgos'!$L$28="Menor"),CONCATENATE("R",'Mapa de Riesgos'!$A$28),"")</f>
        <v/>
      </c>
      <c r="Q28" s="110" t="str">
        <f>+IF(AND('Mapa de Riesgos'!$H$71="Media",'Mapa de Riesgos'!$L$71="Menor"),CONCATENATE("R",'Mapa de Riesgos'!$A$71),"")</f>
        <v/>
      </c>
      <c r="R28" s="110" t="str">
        <f>+IF(AND('Mapa de Riesgos'!$H$119="Media",'Mapa de Riesgos'!$L$119="Menor"),CONCATENATE("R",'Mapa de Riesgos'!$A$119),"")</f>
        <v/>
      </c>
      <c r="S28" s="110" t="str">
        <f>+IF(AND('Mapa de Riesgos'!$H$167="Media",'Mapa de Riesgos'!$L$167="Menor"),CONCATENATE("R",'Mapa de Riesgos'!$A$167),"")</f>
        <v/>
      </c>
      <c r="T28" s="123" t="str">
        <f>+IF(AND('Mapa de Riesgos'!$H$13="Media",'Mapa de Riesgos'!$L$13="Moderado"),CONCATENATE("R",'Mapa de Riesgos'!$A$13),"")</f>
        <v/>
      </c>
      <c r="U28" s="110" t="str">
        <f>+IF(AND('Mapa de Riesgos'!$H$28="Media",'Mapa de Riesgos'!$L$28="Moderado"),CONCATENATE("R",'Mapa de Riesgos'!$A$28),"")</f>
        <v/>
      </c>
      <c r="V28" s="110" t="str">
        <f>+IF(AND('Mapa de Riesgos'!$H$71="Media",'Mapa de Riesgos'!$L$71="Moderado"),CONCATENATE("R",'Mapa de Riesgos'!$A$71),"")</f>
        <v/>
      </c>
      <c r="W28" s="110" t="str">
        <f>+IF(AND('Mapa de Riesgos'!$H$119="Media",'Mapa de Riesgos'!$L$119="Moderado"),CONCATENATE("R",'Mapa de Riesgos'!$A$119),"")</f>
        <v/>
      </c>
      <c r="X28" s="110" t="str">
        <f>+IF(AND('Mapa de Riesgos'!$H$167="Media",'Mapa de Riesgos'!$L$167="Moderado"),CONCATENATE("R",'Mapa de Riesgos'!$A$167),"")</f>
        <v/>
      </c>
      <c r="Y28" s="115" t="str">
        <f>+IF(AND('Mapa de Riesgos'!$H$13="Media",'Mapa de Riesgos'!$L$13="Mayor"),CONCATENATE("R",'Mapa de Riesgos'!$A$13),"")</f>
        <v>R7</v>
      </c>
      <c r="Z28" s="108" t="str">
        <f>+IF(AND('Mapa de Riesgos'!$H$28="Media",'Mapa de Riesgos'!$L$28="Mayor"),CONCATENATE("R",'Mapa de Riesgos'!$A$28),"")</f>
        <v/>
      </c>
      <c r="AA28" s="108" t="str">
        <f>+IF(AND('Mapa de Riesgos'!$H$71="Media",'Mapa de Riesgos'!$L$71="Mayor"),CONCATENATE("R",'Mapa de Riesgos'!$A$71),"")</f>
        <v/>
      </c>
      <c r="AB28" s="108" t="str">
        <f>+IF(AND('Mapa de Riesgos'!$H$119="Media",'Mapa de Riesgos'!$L$119="Mayor"),CONCATENATE("R",'Mapa de Riesgos'!$A$119),"")</f>
        <v/>
      </c>
      <c r="AC28" s="108" t="str">
        <f>+IF(AND('Mapa de Riesgos'!$H$167="Media",'Mapa de Riesgos'!$L$167="Mayor"),CONCATENATE("R",'Mapa de Riesgos'!$A$167),"")</f>
        <v/>
      </c>
      <c r="AD28" s="139" t="str">
        <f>+IF(AND('Mapa de Riesgos'!$H$13="Media",'Mapa de Riesgos'!$L$13="Catastrófico"),CONCATENATE("R",'Mapa de Riesgos'!$A$13),"")</f>
        <v/>
      </c>
      <c r="AE28" s="109" t="str">
        <f>+IF(AND('Mapa de Riesgos'!$H$28="Media",'Mapa de Riesgos'!$L$28="Catastrófico"),CONCATENATE("R",'Mapa de Riesgos'!$A$28),"")</f>
        <v/>
      </c>
      <c r="AF28" s="109" t="str">
        <f>+IF(AND('Mapa de Riesgos'!$H$71="Media",'Mapa de Riesgos'!$L$71="Catastrófico"),CONCATENATE("R",'Mapa de Riesgos'!$A$71),"")</f>
        <v/>
      </c>
      <c r="AG28" s="109" t="str">
        <f>+IF(AND('Mapa de Riesgos'!$H$119="Media",'Mapa de Riesgos'!$L$119="Catastrófico"),CONCATENATE("R",'Mapa de Riesgos'!$A$119),"")</f>
        <v/>
      </c>
      <c r="AH28" s="135" t="str">
        <f>+IF(AND('Mapa de Riesgos'!$H$167="Media",'Mapa de Riesgos'!$L$167="Catastrófico"),CONCATENATE("R",'Mapa de Riesgos'!$A$167),"")</f>
        <v/>
      </c>
      <c r="AI28" s="106"/>
      <c r="AJ28" s="39"/>
      <c r="AK28" s="317"/>
      <c r="AL28" s="318"/>
      <c r="AM28" s="318"/>
      <c r="AN28" s="318"/>
      <c r="AO28" s="318"/>
      <c r="AP28" s="31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row>
    <row r="29" spans="1:76" ht="19.5" thickBot="1" x14ac:dyDescent="0.35">
      <c r="A29" s="39"/>
      <c r="B29" s="288"/>
      <c r="C29" s="288"/>
      <c r="D29" s="289"/>
      <c r="E29" s="294"/>
      <c r="F29" s="295"/>
      <c r="G29" s="295"/>
      <c r="H29" s="295"/>
      <c r="I29" s="295"/>
      <c r="J29" s="123" t="str">
        <f>+IF(AND('Mapa de Riesgos'!$H$16="Media",'Mapa de Riesgos'!$L$16="Leve"),CONCATENATE("R",'Mapa de Riesgos'!$A$16),"")</f>
        <v/>
      </c>
      <c r="K29" s="110" t="str">
        <f>+IF(AND('Mapa de Riesgos'!$H$29="Media",'Mapa de Riesgos'!$L$29="Leve"),CONCATENATE("R",'Mapa de Riesgos'!$A$29),"")</f>
        <v/>
      </c>
      <c r="L29" s="110" t="str">
        <f>+IF(AND('Mapa de Riesgos'!$H$77="Media",'Mapa de Riesgos'!$L$77="Leve"),CONCATENATE("R",'Mapa de Riesgos'!$A$77),"")</f>
        <v/>
      </c>
      <c r="M29" s="110" t="str">
        <f>+IF(AND('Mapa de Riesgos'!$H$125="Media",'Mapa de Riesgos'!$L$125="Leve"),CONCATENATE("R",'Mapa de Riesgos'!$A$125),"")</f>
        <v/>
      </c>
      <c r="N29" s="110" t="str">
        <f>+IF(AND('Mapa de Riesgos'!$H$173="Media",'Mapa de Riesgos'!$L$173="Leve"),CONCATENATE("R",'Mapa de Riesgos'!$A$173),"")</f>
        <v/>
      </c>
      <c r="O29" s="123" t="str">
        <f>+IF(AND('Mapa de Riesgos'!$H$16="Media",'Mapa de Riesgos'!$L$16="Menor"),CONCATENATE("R",'Mapa de Riesgos'!$A$16),"")</f>
        <v/>
      </c>
      <c r="P29" s="110" t="str">
        <f>+IF(AND('Mapa de Riesgos'!$H$29="Media",'Mapa de Riesgos'!$L$29="Menor"),CONCATENATE("R",'Mapa de Riesgos'!$A$29),"")</f>
        <v/>
      </c>
      <c r="Q29" s="110" t="str">
        <f>+IF(AND('Mapa de Riesgos'!$H$77="Media",'Mapa de Riesgos'!$L$77="Menor"),CONCATENATE("R",'Mapa de Riesgos'!$A$77),"")</f>
        <v/>
      </c>
      <c r="R29" s="110" t="str">
        <f>+IF(AND('Mapa de Riesgos'!$H$125="Media",'Mapa de Riesgos'!$L$125="Menor"),CONCATENATE("R",'Mapa de Riesgos'!$A$125),"")</f>
        <v/>
      </c>
      <c r="S29" s="110" t="str">
        <f>+IF(AND('Mapa de Riesgos'!$H$173="Media",'Mapa de Riesgos'!$L$173="Menor"),CONCATENATE("R",'Mapa de Riesgos'!$A$173),"")</f>
        <v/>
      </c>
      <c r="T29" s="123" t="str">
        <f>+IF(AND('Mapa de Riesgos'!$H$16="Media",'Mapa de Riesgos'!$L$16="Moderado"),CONCATENATE("R",'Mapa de Riesgos'!$A$16),"")</f>
        <v/>
      </c>
      <c r="U29" s="110" t="str">
        <f>+IF(AND('Mapa de Riesgos'!$H$29="Media",'Mapa de Riesgos'!$L$29="Moderado"),CONCATENATE("R",'Mapa de Riesgos'!$A$29),"")</f>
        <v/>
      </c>
      <c r="V29" s="110" t="str">
        <f>+IF(AND('Mapa de Riesgos'!$H$77="Media",'Mapa de Riesgos'!$L$77="Moderado"),CONCATENATE("R",'Mapa de Riesgos'!$A$77),"")</f>
        <v/>
      </c>
      <c r="W29" s="110" t="str">
        <f>+IF(AND('Mapa de Riesgos'!$H$125="Media",'Mapa de Riesgos'!$L$125="Moderado"),CONCATENATE("R",'Mapa de Riesgos'!$A$125),"")</f>
        <v/>
      </c>
      <c r="X29" s="110" t="str">
        <f>+IF(AND('Mapa de Riesgos'!$H$173="Media",'Mapa de Riesgos'!$L$173="Moderado"),CONCATENATE("R",'Mapa de Riesgos'!$A$173),"")</f>
        <v/>
      </c>
      <c r="Y29" s="115" t="str">
        <f>+IF(AND('Mapa de Riesgos'!$H$16="Media",'Mapa de Riesgos'!$L$16="Mayor"),CONCATENATE("R",'Mapa de Riesgos'!$A$16),"")</f>
        <v>R8</v>
      </c>
      <c r="Z29" s="108" t="str">
        <f>+IF(AND('Mapa de Riesgos'!$H$29="Media",'Mapa de Riesgos'!$L$29="Mayor"),CONCATENATE("R",'Mapa de Riesgos'!$A$29),"")</f>
        <v/>
      </c>
      <c r="AA29" s="108" t="str">
        <f>+IF(AND('Mapa de Riesgos'!$H$77="Media",'Mapa de Riesgos'!$L$77="Mayor"),CONCATENATE("R",'Mapa de Riesgos'!$A$77),"")</f>
        <v/>
      </c>
      <c r="AB29" s="108" t="str">
        <f>+IF(AND('Mapa de Riesgos'!$H$125="Media",'Mapa de Riesgos'!$L$125="Mayor"),CONCATENATE("R",'Mapa de Riesgos'!$A$125),"")</f>
        <v/>
      </c>
      <c r="AC29" s="108" t="str">
        <f>+IF(AND('Mapa de Riesgos'!$H$173="Media",'Mapa de Riesgos'!$L$173="Mayor"),CONCATENATE("R",'Mapa de Riesgos'!$A$173),"")</f>
        <v/>
      </c>
      <c r="AD29" s="139" t="str">
        <f>+IF(AND('Mapa de Riesgos'!$H$16="Media",'Mapa de Riesgos'!$L$16="Catastrófico"),CONCATENATE("R",'Mapa de Riesgos'!$A$16),"")</f>
        <v/>
      </c>
      <c r="AE29" s="109" t="str">
        <f>+IF(AND('Mapa de Riesgos'!$H$29="Media",'Mapa de Riesgos'!$L$29="Catastrófico"),CONCATENATE("R",'Mapa de Riesgos'!$A$29),"")</f>
        <v/>
      </c>
      <c r="AF29" s="109" t="str">
        <f>+IF(AND('Mapa de Riesgos'!$H$77="Media",'Mapa de Riesgos'!$L$77="Catastrófico"),CONCATENATE("R",'Mapa de Riesgos'!$A$77),"")</f>
        <v/>
      </c>
      <c r="AG29" s="109" t="str">
        <f>+IF(AND('Mapa de Riesgos'!$H$125="Media",'Mapa de Riesgos'!$L$125="Catastrófico"),CONCATENATE("R",'Mapa de Riesgos'!$A$125),"")</f>
        <v/>
      </c>
      <c r="AH29" s="135" t="str">
        <f>+IF(AND('Mapa de Riesgos'!$H$173="Media",'Mapa de Riesgos'!$L$173="Catastrófico"),CONCATENATE("R",'Mapa de Riesgos'!$A$173),"")</f>
        <v/>
      </c>
      <c r="AI29" s="106"/>
      <c r="AJ29" s="39"/>
      <c r="AK29" s="320"/>
      <c r="AL29" s="321"/>
      <c r="AM29" s="321"/>
      <c r="AN29" s="321"/>
      <c r="AO29" s="321"/>
      <c r="AP29" s="322"/>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c r="BX29" s="39"/>
    </row>
    <row r="30" spans="1:76" ht="18.75" x14ac:dyDescent="0.3">
      <c r="A30" s="39"/>
      <c r="B30" s="288"/>
      <c r="C30" s="288"/>
      <c r="D30" s="289"/>
      <c r="E30" s="290" t="s">
        <v>82</v>
      </c>
      <c r="F30" s="291"/>
      <c r="G30" s="291"/>
      <c r="H30" s="291"/>
      <c r="I30" s="291"/>
      <c r="J30" s="128" t="str">
        <f>+IF(AND('Mapa de Riesgos'!$H$7="Baja",'Mapa de Riesgos'!$L$7="Leve"),CONCATENATE("R",'Mapa de Riesgos'!$A$7),"")</f>
        <v/>
      </c>
      <c r="K30" s="129" t="str">
        <f>+IF(AND('Mapa de Riesgos'!$H$17="Baja",'Mapa de Riesgos'!$L$17="Leve"),CONCATENATE("R",'Mapa de Riesgos'!$A$17),"")</f>
        <v/>
      </c>
      <c r="L30" s="129" t="str">
        <f>+IF(AND('Mapa de Riesgos'!$H$35="Baja",'Mapa de Riesgos'!$L$35="Leve"),CONCATENATE("R",'Mapa de Riesgos'!$A$35),"")</f>
        <v/>
      </c>
      <c r="M30" s="129" t="str">
        <f>+IF(AND('Mapa de Riesgos'!$H$83="Baja",'Mapa de Riesgos'!$L$83="Leve"),CONCATENATE("R",'Mapa de Riesgos'!$A$83),"")</f>
        <v/>
      </c>
      <c r="N30" s="129" t="str">
        <f>+IF(AND('Mapa de Riesgos'!$H$131="Baja",'Mapa de Riesgos'!$L$131="Leve"),CONCATENATE("R",'Mapa de Riesgos'!$A$131),"")</f>
        <v/>
      </c>
      <c r="O30" s="120" t="str">
        <f>+IF(AND('Mapa de Riesgos'!$H$7="Baja",'Mapa de Riesgos'!$L$7="Menor"),CONCATENATE("R",'Mapa de Riesgos'!$A$7),"")</f>
        <v/>
      </c>
      <c r="P30" s="121" t="str">
        <f>+IF(AND('Mapa de Riesgos'!$H$17="Baja",'Mapa de Riesgos'!$L$17="Menor"),CONCATENATE("R",'Mapa de Riesgos'!$A$17),"")</f>
        <v/>
      </c>
      <c r="Q30" s="121" t="str">
        <f>+IF(AND('Mapa de Riesgos'!$H$35="Baja",'Mapa de Riesgos'!$L$35="Menor"),CONCATENATE("R",'Mapa de Riesgos'!$A$35),"")</f>
        <v/>
      </c>
      <c r="R30" s="121" t="str">
        <f>+IF(AND('Mapa de Riesgos'!$H$83="Baja",'Mapa de Riesgos'!$L$83="Menor"),CONCATENATE("R",'Mapa de Riesgos'!$A$83),"")</f>
        <v/>
      </c>
      <c r="S30" s="121" t="str">
        <f>+IF(AND('Mapa de Riesgos'!$H$131="Baja",'Mapa de Riesgos'!$L$131="Menor"),CONCATENATE("R",'Mapa de Riesgos'!$A$131),"")</f>
        <v/>
      </c>
      <c r="T30" s="120" t="str">
        <f>+IF(AND('Mapa de Riesgos'!$H$7="Baja",'Mapa de Riesgos'!$L$7="Moderado"),CONCATENATE("R",'Mapa de Riesgos'!$A$7),"")</f>
        <v/>
      </c>
      <c r="U30" s="121" t="str">
        <f>+IF(AND('Mapa de Riesgos'!$H$17="Baja",'Mapa de Riesgos'!$L$17="Moderado"),CONCATENATE("R",'Mapa de Riesgos'!$A$17),"")</f>
        <v/>
      </c>
      <c r="V30" s="121" t="str">
        <f>+IF(AND('Mapa de Riesgos'!$H$35="Baja",'Mapa de Riesgos'!$L$35="Moderado"),CONCATENATE("R",'Mapa de Riesgos'!$A$35),"")</f>
        <v/>
      </c>
      <c r="W30" s="121" t="str">
        <f>+IF(AND('Mapa de Riesgos'!$H$83="Baja",'Mapa de Riesgos'!$L$83="Moderado"),CONCATENATE("R",'Mapa de Riesgos'!$A$83),"")</f>
        <v/>
      </c>
      <c r="X30" s="121" t="str">
        <f>+IF(AND('Mapa de Riesgos'!$H$131="Baja",'Mapa de Riesgos'!$L$131="Moderado"),CONCATENATE("R",'Mapa de Riesgos'!$A$131),"")</f>
        <v/>
      </c>
      <c r="Y30" s="112" t="str">
        <f>+IF(AND('Mapa de Riesgos'!$H$7="Baja",'Mapa de Riesgos'!$L$7="Mayor"),CONCATENATE("R",'Mapa de Riesgos'!$A$7),"")</f>
        <v>R1</v>
      </c>
      <c r="Z30" s="113" t="str">
        <f>+IF(AND('Mapa de Riesgos'!$H$17="Baja",'Mapa de Riesgos'!$L$17="Mayor"),CONCATENATE("R",'Mapa de Riesgos'!$A$17),"")</f>
        <v/>
      </c>
      <c r="AA30" s="113" t="str">
        <f>+IF(AND('Mapa de Riesgos'!$H$35="Baja",'Mapa de Riesgos'!$L$35="Mayor"),CONCATENATE("R",'Mapa de Riesgos'!$A$35),"")</f>
        <v/>
      </c>
      <c r="AB30" s="113" t="str">
        <f>+IF(AND('Mapa de Riesgos'!$H$83="Baja",'Mapa de Riesgos'!$L$83="Mayor"),CONCATENATE("R",'Mapa de Riesgos'!$A$83),"")</f>
        <v/>
      </c>
      <c r="AC30" s="113" t="str">
        <f>+IF(AND('Mapa de Riesgos'!$H$131="Baja",'Mapa de Riesgos'!$L$131="Mayor"),CONCATENATE("R",'Mapa de Riesgos'!$A$131),"")</f>
        <v/>
      </c>
      <c r="AD30" s="138" t="str">
        <f>+IF(AND('Mapa de Riesgos'!$H$7="Baja",'Mapa de Riesgos'!$L$7="Catastrófico"),CONCATENATE("R",'Mapa de Riesgos'!$A$7),"")</f>
        <v/>
      </c>
      <c r="AE30" s="133" t="str">
        <f>+IF(AND('Mapa de Riesgos'!$H$17="Baja",'Mapa de Riesgos'!$L$17="Catastrófico"),CONCATENATE("R",'Mapa de Riesgos'!$A$17),"")</f>
        <v/>
      </c>
      <c r="AF30" s="133" t="str">
        <f>+IF(AND('Mapa de Riesgos'!$H$35="Baja",'Mapa de Riesgos'!$L$35="Catastrófico"),CONCATENATE("R",'Mapa de Riesgos'!$A$35),"")</f>
        <v/>
      </c>
      <c r="AG30" s="133" t="str">
        <f>+IF(AND('Mapa de Riesgos'!$H$83="Baja",'Mapa de Riesgos'!$L$83="Catastrófico"),CONCATENATE("R",'Mapa de Riesgos'!$A$83),"")</f>
        <v/>
      </c>
      <c r="AH30" s="134" t="str">
        <f>+IF(AND('Mapa de Riesgos'!$H$131="Baja",'Mapa de Riesgos'!$L$131="Catastrófico"),CONCATENATE("R",'Mapa de Riesgos'!$A$131),"")</f>
        <v/>
      </c>
      <c r="AI30" s="106"/>
      <c r="AJ30" s="39"/>
      <c r="AK30" s="323" t="s">
        <v>83</v>
      </c>
      <c r="AL30" s="324"/>
      <c r="AM30" s="324"/>
      <c r="AN30" s="324"/>
      <c r="AO30" s="324"/>
      <c r="AP30" s="325"/>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row>
    <row r="31" spans="1:76" ht="18.75" x14ac:dyDescent="0.3">
      <c r="A31" s="39"/>
      <c r="B31" s="288"/>
      <c r="C31" s="288"/>
      <c r="D31" s="289"/>
      <c r="E31" s="292"/>
      <c r="F31" s="293"/>
      <c r="G31" s="293"/>
      <c r="H31" s="293"/>
      <c r="I31" s="293"/>
      <c r="J31" s="130" t="str">
        <f>+IF(AND('Mapa de Riesgos'!$H$8="Baja",'Mapa de Riesgos'!$L$8="Leve"),CONCATENATE("R",'Mapa de Riesgos'!$A$8),"")</f>
        <v/>
      </c>
      <c r="K31" s="111" t="str">
        <f>+IF(AND('Mapa de Riesgos'!$H$18="Baja",'Mapa de Riesgos'!$L$18="Leve"),CONCATENATE("R",'Mapa de Riesgos'!$A$18),"")</f>
        <v/>
      </c>
      <c r="L31" s="111" t="str">
        <f>+IF(AND('Mapa de Riesgos'!$H$41="Baja",'Mapa de Riesgos'!$L$41="Leve"),CONCATENATE("R",'Mapa de Riesgos'!$A$41),"")</f>
        <v/>
      </c>
      <c r="M31" s="111" t="str">
        <f>+IF(AND('Mapa de Riesgos'!$H$89="Baja",'Mapa de Riesgos'!$L$89="Leve"),CONCATENATE("R",'Mapa de Riesgos'!$A$89),"")</f>
        <v/>
      </c>
      <c r="N31" s="111" t="str">
        <f>+IF(AND('Mapa de Riesgos'!$H$137="Baja",'Mapa de Riesgos'!$L$137="Leve"),CONCATENATE("R",'Mapa de Riesgos'!$A$137),"")</f>
        <v/>
      </c>
      <c r="O31" s="123" t="str">
        <f>+IF(AND('Mapa de Riesgos'!$H$8="Baja",'Mapa de Riesgos'!$L$8="Menor"),CONCATENATE("R",'Mapa de Riesgos'!$A$8),"")</f>
        <v/>
      </c>
      <c r="P31" s="110" t="str">
        <f>+IF(AND('Mapa de Riesgos'!$H$18="Baja",'Mapa de Riesgos'!$L$18="Menor"),CONCATENATE("R",'Mapa de Riesgos'!$A$18),"")</f>
        <v/>
      </c>
      <c r="Q31" s="110" t="str">
        <f>+IF(AND('Mapa de Riesgos'!$H$41="Baja",'Mapa de Riesgos'!$L$41="Menor"),CONCATENATE("R",'Mapa de Riesgos'!$A$41),"")</f>
        <v/>
      </c>
      <c r="R31" s="110" t="str">
        <f>+IF(AND('Mapa de Riesgos'!$H$89="Baja",'Mapa de Riesgos'!$L$89="Menor"),CONCATENATE("R",'Mapa de Riesgos'!$A$89),"")</f>
        <v/>
      </c>
      <c r="S31" s="110" t="str">
        <f>+IF(AND('Mapa de Riesgos'!$H$137="Baja",'Mapa de Riesgos'!$L$137="Menor"),CONCATENATE("R",'Mapa de Riesgos'!$A$137),"")</f>
        <v/>
      </c>
      <c r="T31" s="123" t="str">
        <f>+IF(AND('Mapa de Riesgos'!$H$8="Baja",'Mapa de Riesgos'!$L$8="Moderado"),CONCATENATE("R",'Mapa de Riesgos'!$A$8),"")</f>
        <v/>
      </c>
      <c r="U31" s="110" t="str">
        <f>+IF(AND('Mapa de Riesgos'!$H$18="Baja",'Mapa de Riesgos'!$L$18="Moderado"),CONCATENATE("R",'Mapa de Riesgos'!$A$18),"")</f>
        <v/>
      </c>
      <c r="V31" s="110" t="str">
        <f>+IF(AND('Mapa de Riesgos'!$H$41="Baja",'Mapa de Riesgos'!$L$41="Moderado"),CONCATENATE("R",'Mapa de Riesgos'!$A$41),"")</f>
        <v/>
      </c>
      <c r="W31" s="110" t="str">
        <f>+IF(AND('Mapa de Riesgos'!$H$89="Baja",'Mapa de Riesgos'!$L$89="Moderado"),CONCATENATE("R",'Mapa de Riesgos'!$A$89),"")</f>
        <v/>
      </c>
      <c r="X31" s="110" t="str">
        <f>+IF(AND('Mapa de Riesgos'!$H$137="Baja",'Mapa de Riesgos'!$L$137="Moderado"),CONCATENATE("R",'Mapa de Riesgos'!$A$137),"")</f>
        <v/>
      </c>
      <c r="Y31" s="115" t="str">
        <f>+IF(AND('Mapa de Riesgos'!$H$8="Baja",'Mapa de Riesgos'!$L$8="Mayor"),CONCATENATE("R",'Mapa de Riesgos'!$A$8),"")</f>
        <v>R2</v>
      </c>
      <c r="Z31" s="108" t="str">
        <f>+IF(AND('Mapa de Riesgos'!$H$18="Baja",'Mapa de Riesgos'!$L$18="Mayor"),CONCATENATE("R",'Mapa de Riesgos'!$A$18),"")</f>
        <v/>
      </c>
      <c r="AA31" s="108" t="str">
        <f>+IF(AND('Mapa de Riesgos'!$H$41="Baja",'Mapa de Riesgos'!$L$41="Mayor"),CONCATENATE("R",'Mapa de Riesgos'!$A$41),"")</f>
        <v/>
      </c>
      <c r="AB31" s="108" t="str">
        <f>+IF(AND('Mapa de Riesgos'!$H$89="Baja",'Mapa de Riesgos'!$L$89="Mayor"),CONCATENATE("R",'Mapa de Riesgos'!$A$89),"")</f>
        <v/>
      </c>
      <c r="AC31" s="108" t="str">
        <f>+IF(AND('Mapa de Riesgos'!$H$137="Baja",'Mapa de Riesgos'!$L$137="Mayor"),CONCATENATE("R",'Mapa de Riesgos'!$A$137),"")</f>
        <v/>
      </c>
      <c r="AD31" s="139" t="str">
        <f>+IF(AND('Mapa de Riesgos'!$H$8="Baja",'Mapa de Riesgos'!$L$8="Catastrófico"),CONCATENATE("R",'Mapa de Riesgos'!$A$8),"")</f>
        <v/>
      </c>
      <c r="AE31" s="109" t="str">
        <f>+IF(AND('Mapa de Riesgos'!$H$18="Baja",'Mapa de Riesgos'!$L$18="Catastrófico"),CONCATENATE("R",'Mapa de Riesgos'!$A$18),"")</f>
        <v/>
      </c>
      <c r="AF31" s="109" t="str">
        <f>+IF(AND('Mapa de Riesgos'!$H$41="Baja",'Mapa de Riesgos'!$L$41="Catastrófico"),CONCATENATE("R",'Mapa de Riesgos'!$A$41),"")</f>
        <v/>
      </c>
      <c r="AG31" s="109" t="str">
        <f>+IF(AND('Mapa de Riesgos'!$H$89="Baja",'Mapa de Riesgos'!$L$89="Catastrófico"),CONCATENATE("R",'Mapa de Riesgos'!$A$89),"")</f>
        <v/>
      </c>
      <c r="AH31" s="135" t="str">
        <f>+IF(AND('Mapa de Riesgos'!$H$137="Baja",'Mapa de Riesgos'!$L$137="Catastrófico"),CONCATENATE("R",'Mapa de Riesgos'!$A$137),"")</f>
        <v/>
      </c>
      <c r="AI31" s="106"/>
      <c r="AJ31" s="39"/>
      <c r="AK31" s="326"/>
      <c r="AL31" s="327"/>
      <c r="AM31" s="327"/>
      <c r="AN31" s="327"/>
      <c r="AO31" s="327"/>
      <c r="AP31" s="328"/>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c r="BX31" s="39"/>
    </row>
    <row r="32" spans="1:76" ht="18.75" x14ac:dyDescent="0.3">
      <c r="A32" s="39"/>
      <c r="B32" s="288"/>
      <c r="C32" s="288"/>
      <c r="D32" s="289"/>
      <c r="E32" s="292"/>
      <c r="F32" s="293"/>
      <c r="G32" s="293"/>
      <c r="H32" s="293"/>
      <c r="I32" s="293"/>
      <c r="J32" s="130" t="str">
        <f>+IF(AND('Mapa de Riesgos'!$H$9="Baja",'Mapa de Riesgos'!$L$9="Leve"),CONCATENATE("R",'Mapa de Riesgos'!$A$9),"")</f>
        <v/>
      </c>
      <c r="K32" s="111" t="str">
        <f>+IF(AND('Mapa de Riesgos'!$H$21="Baja",'Mapa de Riesgos'!$L$21="Leve"),CONCATENATE("R",'Mapa de Riesgos'!$A$21),"")</f>
        <v/>
      </c>
      <c r="L32" s="111" t="str">
        <f>+IF(AND('Mapa de Riesgos'!$H$47="Baja",'Mapa de Riesgos'!$L$47="Leve"),CONCATENATE("R",'Mapa de Riesgos'!$A$47),"")</f>
        <v/>
      </c>
      <c r="M32" s="111" t="str">
        <f>+IF(AND('Mapa de Riesgos'!$H$95="Baja",'Mapa de Riesgos'!$L$95="Leve"),CONCATENATE("R",'Mapa de Riesgos'!$A$95),"")</f>
        <v/>
      </c>
      <c r="N32" s="111" t="str">
        <f>+IF(AND('Mapa de Riesgos'!$H$143="Baja",'Mapa de Riesgos'!$L$143="Leve"),CONCATENATE("R",'Mapa de Riesgos'!$A$143),"")</f>
        <v/>
      </c>
      <c r="O32" s="123" t="str">
        <f>+IF(AND('Mapa de Riesgos'!$H$9="Baja",'Mapa de Riesgos'!$L$9="Menor"),CONCATENATE("R",'Mapa de Riesgos'!$A$9),"")</f>
        <v/>
      </c>
      <c r="P32" s="110" t="str">
        <f>+IF(AND('Mapa de Riesgos'!$H$21="Baja",'Mapa de Riesgos'!$L$21="Menor"),CONCATENATE("R",'Mapa de Riesgos'!$A$21),"")</f>
        <v/>
      </c>
      <c r="Q32" s="110" t="str">
        <f>+IF(AND('Mapa de Riesgos'!$H$47="Baja",'Mapa de Riesgos'!$L$47="Menor"),CONCATENATE("R",'Mapa de Riesgos'!$A$47),"")</f>
        <v/>
      </c>
      <c r="R32" s="110" t="str">
        <f>+IF(AND('Mapa de Riesgos'!$H$95="Baja",'Mapa de Riesgos'!$L$95="Menor"),CONCATENATE("R",'Mapa de Riesgos'!$A$95),"")</f>
        <v/>
      </c>
      <c r="S32" s="110" t="str">
        <f>+IF(AND('Mapa de Riesgos'!$H$143="Baja",'Mapa de Riesgos'!$L$143="Menor"),CONCATENATE("R",'Mapa de Riesgos'!$A$143),"")</f>
        <v/>
      </c>
      <c r="T32" s="123" t="str">
        <f>+IF(AND('Mapa de Riesgos'!$H$9="Baja",'Mapa de Riesgos'!$L$9="Moderado"),CONCATENATE("R",'Mapa de Riesgos'!$A$9),"")</f>
        <v/>
      </c>
      <c r="U32" s="110" t="str">
        <f>+IF(AND('Mapa de Riesgos'!$H$21="Baja",'Mapa de Riesgos'!$L$21="Moderado"),CONCATENATE("R",'Mapa de Riesgos'!$A$21),"")</f>
        <v/>
      </c>
      <c r="V32" s="110" t="str">
        <f>+IF(AND('Mapa de Riesgos'!$H$47="Baja",'Mapa de Riesgos'!$L$47="Moderado"),CONCATENATE("R",'Mapa de Riesgos'!$A$47),"")</f>
        <v/>
      </c>
      <c r="W32" s="110" t="str">
        <f>+IF(AND('Mapa de Riesgos'!$H$95="Baja",'Mapa de Riesgos'!$L$95="Moderado"),CONCATENATE("R",'Mapa de Riesgos'!$A$95),"")</f>
        <v/>
      </c>
      <c r="X32" s="110" t="str">
        <f>+IF(AND('Mapa de Riesgos'!$H$143="Baja",'Mapa de Riesgos'!$L$143="Moderado"),CONCATENATE("R",'Mapa de Riesgos'!$A$143),"")</f>
        <v/>
      </c>
      <c r="Y32" s="115" t="str">
        <f>+IF(AND('Mapa de Riesgos'!$H$9="Baja",'Mapa de Riesgos'!$L$9="Mayor"),CONCATENATE("R",'Mapa de Riesgos'!$A$9),"")</f>
        <v/>
      </c>
      <c r="Z32" s="108" t="str">
        <f>+IF(AND('Mapa de Riesgos'!$H$21="Baja",'Mapa de Riesgos'!$L$21="Mayor"),CONCATENATE("R",'Mapa de Riesgos'!$A$21),"")</f>
        <v/>
      </c>
      <c r="AA32" s="108" t="str">
        <f>+IF(AND('Mapa de Riesgos'!$H$47="Baja",'Mapa de Riesgos'!$L$47="Mayor"),CONCATENATE("R",'Mapa de Riesgos'!$A$47),"")</f>
        <v/>
      </c>
      <c r="AB32" s="108" t="str">
        <f>+IF(AND('Mapa de Riesgos'!$H$95="Baja",'Mapa de Riesgos'!$L$95="Mayor"),CONCATENATE("R",'Mapa de Riesgos'!$A$95),"")</f>
        <v/>
      </c>
      <c r="AC32" s="108" t="str">
        <f>+IF(AND('Mapa de Riesgos'!$H$143="Baja",'Mapa de Riesgos'!$L$143="Mayor"),CONCATENATE("R",'Mapa de Riesgos'!$A$143),"")</f>
        <v/>
      </c>
      <c r="AD32" s="139" t="str">
        <f>+IF(AND('Mapa de Riesgos'!$H$9="Baja",'Mapa de Riesgos'!$L$9="Catastrófico"),CONCATENATE("R",'Mapa de Riesgos'!$A$9),"")</f>
        <v/>
      </c>
      <c r="AE32" s="109" t="str">
        <f>+IF(AND('Mapa de Riesgos'!$H$21="Baja",'Mapa de Riesgos'!$L$21="Catastrófico"),CONCATENATE("R",'Mapa de Riesgos'!$A$21),"")</f>
        <v/>
      </c>
      <c r="AF32" s="109" t="str">
        <f>+IF(AND('Mapa de Riesgos'!$H$47="Baja",'Mapa de Riesgos'!$L$47="Catastrófico"),CONCATENATE("R",'Mapa de Riesgos'!$A$47),"")</f>
        <v/>
      </c>
      <c r="AG32" s="109" t="str">
        <f>+IF(AND('Mapa de Riesgos'!$H$95="Baja",'Mapa de Riesgos'!$L$95="Catastrófico"),CONCATENATE("R",'Mapa de Riesgos'!$A$95),"")</f>
        <v/>
      </c>
      <c r="AH32" s="135" t="str">
        <f>+IF(AND('Mapa de Riesgos'!$H$143="Baja",'Mapa de Riesgos'!$L$143="Catastrófico"),CONCATENATE("R",'Mapa de Riesgos'!$A$143),"")</f>
        <v/>
      </c>
      <c r="AI32" s="106"/>
      <c r="AJ32" s="39"/>
      <c r="AK32" s="326"/>
      <c r="AL32" s="327"/>
      <c r="AM32" s="327"/>
      <c r="AN32" s="327"/>
      <c r="AO32" s="327"/>
      <c r="AP32" s="328"/>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row>
    <row r="33" spans="1:76" ht="18.75" x14ac:dyDescent="0.3">
      <c r="A33" s="39"/>
      <c r="B33" s="288"/>
      <c r="C33" s="288"/>
      <c r="D33" s="289"/>
      <c r="E33" s="292"/>
      <c r="F33" s="293"/>
      <c r="G33" s="293"/>
      <c r="H33" s="293"/>
      <c r="I33" s="293"/>
      <c r="J33" s="130" t="str">
        <f>+IF(AND('Mapa de Riesgos'!$H$10="Baja",'Mapa de Riesgos'!$L$10="Leve"),CONCATENATE("R",'Mapa de Riesgos'!$A$10),"")</f>
        <v/>
      </c>
      <c r="K33" s="111" t="str">
        <f>+IF(AND('Mapa de Riesgos'!$H$22="Baja",'Mapa de Riesgos'!$L$22="Leve"),CONCATENATE("R",'Mapa de Riesgos'!$A$22),"")</f>
        <v/>
      </c>
      <c r="L33" s="111" t="str">
        <f>+IF(AND('Mapa de Riesgos'!$H$53="Baja",'Mapa de Riesgos'!$L$53="Leve"),CONCATENATE("R",'Mapa de Riesgos'!$A$53),"")</f>
        <v/>
      </c>
      <c r="M33" s="111" t="str">
        <f>+IF(AND('Mapa de Riesgos'!$H$101="Baja",'Mapa de Riesgos'!$L$101="Leve"),CONCATENATE("R",'Mapa de Riesgos'!$A$101),"")</f>
        <v/>
      </c>
      <c r="N33" s="111" t="str">
        <f>+IF(AND('Mapa de Riesgos'!$H$149="Baja",'Mapa de Riesgos'!$L$149="Leve"),CONCATENATE("R",'Mapa de Riesgos'!$A$149),"")</f>
        <v/>
      </c>
      <c r="O33" s="123" t="str">
        <f>+IF(AND('Mapa de Riesgos'!$H$10="Baja",'Mapa de Riesgos'!$L$10="Menor"),CONCATENATE("R",'Mapa de Riesgos'!$A$10),"")</f>
        <v/>
      </c>
      <c r="P33" s="110" t="str">
        <f>+IF(AND('Mapa de Riesgos'!$H$22="Baja",'Mapa de Riesgos'!$L$22="Menor"),CONCATENATE("R",'Mapa de Riesgos'!$A$22),"")</f>
        <v/>
      </c>
      <c r="Q33" s="110" t="str">
        <f>+IF(AND('Mapa de Riesgos'!$H$53="Baja",'Mapa de Riesgos'!$L$53="Menor"),CONCATENATE("R",'Mapa de Riesgos'!$A$53),"")</f>
        <v/>
      </c>
      <c r="R33" s="110" t="str">
        <f>+IF(AND('Mapa de Riesgos'!$H$101="Baja",'Mapa de Riesgos'!$L$101="Menor"),CONCATENATE("R",'Mapa de Riesgos'!$A$101),"")</f>
        <v/>
      </c>
      <c r="S33" s="110" t="str">
        <f>+IF(AND('Mapa de Riesgos'!$H$149="Baja",'Mapa de Riesgos'!$L$149="Menor"),CONCATENATE("R",'Mapa de Riesgos'!$A$149),"")</f>
        <v/>
      </c>
      <c r="T33" s="123" t="str">
        <f>+IF(AND('Mapa de Riesgos'!$H$10="Baja",'Mapa de Riesgos'!$L$10="Moderado"),CONCATENATE("R",'Mapa de Riesgos'!$A$10),"")</f>
        <v/>
      </c>
      <c r="U33" s="110" t="str">
        <f>+IF(AND('Mapa de Riesgos'!$H$22="Baja",'Mapa de Riesgos'!$L$22="Moderado"),CONCATENATE("R",'Mapa de Riesgos'!$A$22),"")</f>
        <v/>
      </c>
      <c r="V33" s="110" t="str">
        <f>+IF(AND('Mapa de Riesgos'!$H$53="Baja",'Mapa de Riesgos'!$L$53="Moderado"),CONCATENATE("R",'Mapa de Riesgos'!$A$53),"")</f>
        <v/>
      </c>
      <c r="W33" s="110" t="str">
        <f>+IF(AND('Mapa de Riesgos'!$H$101="Baja",'Mapa de Riesgos'!$L$101="Moderado"),CONCATENATE("R",'Mapa de Riesgos'!$A$101),"")</f>
        <v/>
      </c>
      <c r="X33" s="110" t="str">
        <f>+IF(AND('Mapa de Riesgos'!$H$149="Baja",'Mapa de Riesgos'!$L$149="Moderado"),CONCATENATE("R",'Mapa de Riesgos'!$A$149),"")</f>
        <v/>
      </c>
      <c r="Y33" s="115" t="str">
        <f>+IF(AND('Mapa de Riesgos'!$H$10="Baja",'Mapa de Riesgos'!$L$10="Mayor"),CONCATENATE("R",'Mapa de Riesgos'!$A$10),"")</f>
        <v/>
      </c>
      <c r="Z33" s="108" t="str">
        <f>+IF(AND('Mapa de Riesgos'!$H$22="Baja",'Mapa de Riesgos'!$L$22="Mayor"),CONCATENATE("R",'Mapa de Riesgos'!$A$22),"")</f>
        <v/>
      </c>
      <c r="AA33" s="108" t="str">
        <f>+IF(AND('Mapa de Riesgos'!$H$53="Baja",'Mapa de Riesgos'!$L$53="Mayor"),CONCATENATE("R",'Mapa de Riesgos'!$A$53),"")</f>
        <v/>
      </c>
      <c r="AB33" s="108" t="str">
        <f>+IF(AND('Mapa de Riesgos'!$H$101="Baja",'Mapa de Riesgos'!$L$101="Mayor"),CONCATENATE("R",'Mapa de Riesgos'!$A$101),"")</f>
        <v/>
      </c>
      <c r="AC33" s="108" t="str">
        <f>+IF(AND('Mapa de Riesgos'!$H$149="Baja",'Mapa de Riesgos'!$L$149="Mayor"),CONCATENATE("R",'Mapa de Riesgos'!$A$149),"")</f>
        <v/>
      </c>
      <c r="AD33" s="139" t="str">
        <f>+IF(AND('Mapa de Riesgos'!$H$10="Baja",'Mapa de Riesgos'!$L$10="Catastrófico"),CONCATENATE("R",'Mapa de Riesgos'!$A$10),"")</f>
        <v/>
      </c>
      <c r="AE33" s="109" t="str">
        <f>+IF(AND('Mapa de Riesgos'!$H$22="Baja",'Mapa de Riesgos'!$L$22="Catastrófico"),CONCATENATE("R",'Mapa de Riesgos'!$A$22),"")</f>
        <v/>
      </c>
      <c r="AF33" s="109" t="str">
        <f>+IF(AND('Mapa de Riesgos'!$H$53="Baja",'Mapa de Riesgos'!$L$53="Catastrófico"),CONCATENATE("R",'Mapa de Riesgos'!$A$53),"")</f>
        <v/>
      </c>
      <c r="AG33" s="109" t="str">
        <f>+IF(AND('Mapa de Riesgos'!$H$101="Baja",'Mapa de Riesgos'!$L$101="Catastrófico"),CONCATENATE("R",'Mapa de Riesgos'!$A$101),"")</f>
        <v/>
      </c>
      <c r="AH33" s="135" t="str">
        <f>+IF(AND('Mapa de Riesgos'!$H$149="Baja",'Mapa de Riesgos'!$L$149="Catastrófico"),CONCATENATE("R",'Mapa de Riesgos'!$A$149),"")</f>
        <v/>
      </c>
      <c r="AI33" s="106"/>
      <c r="AJ33" s="39"/>
      <c r="AK33" s="326"/>
      <c r="AL33" s="327"/>
      <c r="AM33" s="327"/>
      <c r="AN33" s="327"/>
      <c r="AO33" s="327"/>
      <c r="AP33" s="328"/>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c r="BX33" s="39"/>
    </row>
    <row r="34" spans="1:76" ht="18.75" x14ac:dyDescent="0.3">
      <c r="A34" s="39"/>
      <c r="B34" s="288"/>
      <c r="C34" s="288"/>
      <c r="D34" s="289"/>
      <c r="E34" s="292"/>
      <c r="F34" s="293"/>
      <c r="G34" s="293"/>
      <c r="H34" s="293"/>
      <c r="I34" s="293"/>
      <c r="J34" s="130" t="str">
        <f>+IF(AND('Mapa de Riesgos'!$H$11="Baja",'Mapa de Riesgos'!$L$11="Leve"),CONCATENATE("R",'Mapa de Riesgos'!$A$11),"")</f>
        <v/>
      </c>
      <c r="K34" s="111" t="str">
        <f>+IF(AND('Mapa de Riesgos'!$H$23="Baja",'Mapa de Riesgos'!$L$23="Leve"),CONCATENATE("R",'Mapa de Riesgos'!$A$23),"")</f>
        <v/>
      </c>
      <c r="L34" s="111" t="str">
        <f>+IF(AND('Mapa de Riesgos'!$H$59="Baja",'Mapa de Riesgos'!$L$59="Leve"),CONCATENATE("R",'Mapa de Riesgos'!$A$59),"")</f>
        <v/>
      </c>
      <c r="M34" s="111" t="str">
        <f>+IF(AND('Mapa de Riesgos'!$H$107="Baja",'Mapa de Riesgos'!$L$107="Leve"),CONCATENATE("R",'Mapa de Riesgos'!$A$107),"")</f>
        <v/>
      </c>
      <c r="N34" s="111" t="str">
        <f>+IF(AND('Mapa de Riesgos'!$H$155="Baja",'Mapa de Riesgos'!$L$155="Leve"),CONCATENATE("R",'Mapa de Riesgos'!$A$155),"")</f>
        <v/>
      </c>
      <c r="O34" s="123" t="str">
        <f>+IF(AND('Mapa de Riesgos'!$H$11="Baja",'Mapa de Riesgos'!$L$11="Menor"),CONCATENATE("R",'Mapa de Riesgos'!$A$11),"")</f>
        <v/>
      </c>
      <c r="P34" s="110" t="str">
        <f>+IF(AND('Mapa de Riesgos'!$H$23="Baja",'Mapa de Riesgos'!$L$23="Menor"),CONCATENATE("R",'Mapa de Riesgos'!$A$23),"")</f>
        <v/>
      </c>
      <c r="Q34" s="110" t="str">
        <f>+IF(AND('Mapa de Riesgos'!$H$59="Baja",'Mapa de Riesgos'!$L$59="Menor"),CONCATENATE("R",'Mapa de Riesgos'!$A$59),"")</f>
        <v/>
      </c>
      <c r="R34" s="110" t="str">
        <f>+IF(AND('Mapa de Riesgos'!$H$107="Baja",'Mapa de Riesgos'!$L$107="Menor"),CONCATENATE("R",'Mapa de Riesgos'!$A$107),"")</f>
        <v/>
      </c>
      <c r="S34" s="110" t="str">
        <f>+IF(AND('Mapa de Riesgos'!$H$155="Baja",'Mapa de Riesgos'!$L$155="Menor"),CONCATENATE("R",'Mapa de Riesgos'!$A$155),"")</f>
        <v/>
      </c>
      <c r="T34" s="123" t="str">
        <f>+IF(AND('Mapa de Riesgos'!$H$11="Baja",'Mapa de Riesgos'!$L$11="Moderado"),CONCATENATE("R",'Mapa de Riesgos'!$A$11),"")</f>
        <v/>
      </c>
      <c r="U34" s="110" t="str">
        <f>+IF(AND('Mapa de Riesgos'!$H$23="Baja",'Mapa de Riesgos'!$L$23="Moderado"),CONCATENATE("R",'Mapa de Riesgos'!$A$23),"")</f>
        <v/>
      </c>
      <c r="V34" s="110" t="str">
        <f>+IF(AND('Mapa de Riesgos'!$H$59="Baja",'Mapa de Riesgos'!$L$59="Moderado"),CONCATENATE("R",'Mapa de Riesgos'!$A$59),"")</f>
        <v/>
      </c>
      <c r="W34" s="110" t="str">
        <f>+IF(AND('Mapa de Riesgos'!$H$107="Baja",'Mapa de Riesgos'!$L$107="Moderado"),CONCATENATE("R",'Mapa de Riesgos'!$A$107),"")</f>
        <v/>
      </c>
      <c r="X34" s="110" t="str">
        <f>+IF(AND('Mapa de Riesgos'!$H$155="Baja",'Mapa de Riesgos'!$L$155="Moderado"),CONCATENATE("R",'Mapa de Riesgos'!$A$155),"")</f>
        <v/>
      </c>
      <c r="Y34" s="115" t="str">
        <f>+IF(AND('Mapa de Riesgos'!$H$11="Baja",'Mapa de Riesgos'!$L$11="Mayor"),CONCATENATE("R",'Mapa de Riesgos'!$A$11),"")</f>
        <v/>
      </c>
      <c r="Z34" s="108" t="str">
        <f>+IF(AND('Mapa de Riesgos'!$H$23="Baja",'Mapa de Riesgos'!$L$23="Mayor"),CONCATENATE("R",'Mapa de Riesgos'!$A$23),"")</f>
        <v/>
      </c>
      <c r="AA34" s="108" t="str">
        <f>+IF(AND('Mapa de Riesgos'!$H$59="Baja",'Mapa de Riesgos'!$L$59="Mayor"),CONCATENATE("R",'Mapa de Riesgos'!$A$59),"")</f>
        <v/>
      </c>
      <c r="AB34" s="108" t="str">
        <f>+IF(AND('Mapa de Riesgos'!$H$107="Baja",'Mapa de Riesgos'!$L$107="Mayor"),CONCATENATE("R",'Mapa de Riesgos'!$A$107),"")</f>
        <v/>
      </c>
      <c r="AC34" s="108" t="str">
        <f>+IF(AND('Mapa de Riesgos'!$H$155="Baja",'Mapa de Riesgos'!$L$155="Mayor"),CONCATENATE("R",'Mapa de Riesgos'!$A$155),"")</f>
        <v/>
      </c>
      <c r="AD34" s="139" t="str">
        <f>+IF(AND('Mapa de Riesgos'!$H$11="Baja",'Mapa de Riesgos'!$L$11="Catastrófico"),CONCATENATE("R",'Mapa de Riesgos'!$A$11),"")</f>
        <v/>
      </c>
      <c r="AE34" s="109" t="str">
        <f>+IF(AND('Mapa de Riesgos'!$H$23="Baja",'Mapa de Riesgos'!$L$23="Catastrófico"),CONCATENATE("R",'Mapa de Riesgos'!$A$23),"")</f>
        <v/>
      </c>
      <c r="AF34" s="109" t="str">
        <f>+IF(AND('Mapa de Riesgos'!$H$59="Baja",'Mapa de Riesgos'!$L$59="Catastrófico"),CONCATENATE("R",'Mapa de Riesgos'!$A$59),"")</f>
        <v/>
      </c>
      <c r="AG34" s="109" t="str">
        <f>+IF(AND('Mapa de Riesgos'!$H$107="Baja",'Mapa de Riesgos'!$L$107="Catastrófico"),CONCATENATE("R",'Mapa de Riesgos'!$A$107),"")</f>
        <v/>
      </c>
      <c r="AH34" s="135" t="str">
        <f>+IF(AND('Mapa de Riesgos'!$H$155="Baja",'Mapa de Riesgos'!$L$155="Catastrófico"),CONCATENATE("R",'Mapa de Riesgos'!$A$155),"")</f>
        <v/>
      </c>
      <c r="AI34" s="106"/>
      <c r="AJ34" s="39"/>
      <c r="AK34" s="326"/>
      <c r="AL34" s="327"/>
      <c r="AM34" s="327"/>
      <c r="AN34" s="327"/>
      <c r="AO34" s="327"/>
      <c r="AP34" s="328"/>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row>
    <row r="35" spans="1:76" ht="18.75" x14ac:dyDescent="0.3">
      <c r="A35" s="39"/>
      <c r="B35" s="288"/>
      <c r="C35" s="288"/>
      <c r="D35" s="289"/>
      <c r="E35" s="292"/>
      <c r="F35" s="293"/>
      <c r="G35" s="293"/>
      <c r="H35" s="293"/>
      <c r="I35" s="293"/>
      <c r="J35" s="130" t="str">
        <f>+IF(AND('Mapa de Riesgos'!$H$12="Baja",'Mapa de Riesgos'!$L$12="Leve"),CONCATENATE("R",'Mapa de Riesgos'!$A$12),"")</f>
        <v/>
      </c>
      <c r="K35" s="111" t="str">
        <f>+IF(AND('Mapa de Riesgos'!$H$25="Baja",'Mapa de Riesgos'!$L$25="Leve"),CONCATENATE("R",'Mapa de Riesgos'!$A$25),"")</f>
        <v/>
      </c>
      <c r="L35" s="111" t="str">
        <f>+IF(AND('Mapa de Riesgos'!$H$68="Baja",'Mapa de Riesgos'!$L$68="Leve"),CONCATENATE("R",'Mapa de Riesgos'!$A$68),"")</f>
        <v/>
      </c>
      <c r="M35" s="111" t="str">
        <f>+IF(AND('Mapa de Riesgos'!$H$113="Baja",'Mapa de Riesgos'!$L$113="Leve"),CONCATENATE("R",'Mapa de Riesgos'!$A$113),"")</f>
        <v/>
      </c>
      <c r="N35" s="111" t="str">
        <f>+IF(AND('Mapa de Riesgos'!$H$161="Baja",'Mapa de Riesgos'!$L$161="Leve"),CONCATENATE("R",'Mapa de Riesgos'!$A$161),"")</f>
        <v/>
      </c>
      <c r="O35" s="123" t="str">
        <f>+IF(AND('Mapa de Riesgos'!$H$12="Baja",'Mapa de Riesgos'!$L$12="Menor"),CONCATENATE("R",'Mapa de Riesgos'!$A$12),"")</f>
        <v/>
      </c>
      <c r="P35" s="110" t="str">
        <f>+IF(AND('Mapa de Riesgos'!$H$25="Baja",'Mapa de Riesgos'!$L$25="Menor"),CONCATENATE("R",'Mapa de Riesgos'!$A$25),"")</f>
        <v/>
      </c>
      <c r="Q35" s="110" t="str">
        <f>+IF(AND('Mapa de Riesgos'!$H$68="Baja",'Mapa de Riesgos'!$L$68="Menor"),CONCATENATE("R",'Mapa de Riesgos'!$A$68),"")</f>
        <v/>
      </c>
      <c r="R35" s="110" t="str">
        <f>+IF(AND('Mapa de Riesgos'!$H$113="Baja",'Mapa de Riesgos'!$L$113="Menor"),CONCATENATE("R",'Mapa de Riesgos'!$A$113),"")</f>
        <v/>
      </c>
      <c r="S35" s="110" t="str">
        <f>+IF(AND('Mapa de Riesgos'!$H$161="Baja",'Mapa de Riesgos'!$L$161="Menor"),CONCATENATE("R",'Mapa de Riesgos'!$A$161),"")</f>
        <v/>
      </c>
      <c r="T35" s="123" t="str">
        <f>+IF(AND('Mapa de Riesgos'!$H$12="Baja",'Mapa de Riesgos'!$L$12="Moderado"),CONCATENATE("R",'Mapa de Riesgos'!$A$12),"")</f>
        <v>R6</v>
      </c>
      <c r="U35" s="110" t="str">
        <f>+IF(AND('Mapa de Riesgos'!$H$25="Baja",'Mapa de Riesgos'!$L$25="Moderado"),CONCATENATE("R",'Mapa de Riesgos'!$A$25),"")</f>
        <v/>
      </c>
      <c r="V35" s="110" t="str">
        <f>+IF(AND('Mapa de Riesgos'!$H$68="Baja",'Mapa de Riesgos'!$L$68="Moderado"),CONCATENATE("R",'Mapa de Riesgos'!$A$68),"")</f>
        <v/>
      </c>
      <c r="W35" s="110" t="str">
        <f>+IF(AND('Mapa de Riesgos'!$H$113="Baja",'Mapa de Riesgos'!$L$113="Moderado"),CONCATENATE("R",'Mapa de Riesgos'!$A$113),"")</f>
        <v/>
      </c>
      <c r="X35" s="110" t="str">
        <f>+IF(AND('Mapa de Riesgos'!$H$161="Baja",'Mapa de Riesgos'!$L$161="Moderado"),CONCATENATE("R",'Mapa de Riesgos'!$A$161),"")</f>
        <v/>
      </c>
      <c r="Y35" s="115" t="str">
        <f>+IF(AND('Mapa de Riesgos'!$H$12="Baja",'Mapa de Riesgos'!$L$12="Mayor"),CONCATENATE("R",'Mapa de Riesgos'!$A$12),"")</f>
        <v/>
      </c>
      <c r="Z35" s="108" t="str">
        <f>+IF(AND('Mapa de Riesgos'!$H$25="Baja",'Mapa de Riesgos'!$L$25="Mayor"),CONCATENATE("R",'Mapa de Riesgos'!$A$25),"")</f>
        <v/>
      </c>
      <c r="AA35" s="108" t="str">
        <f>+IF(AND('Mapa de Riesgos'!$H$68="Baja",'Mapa de Riesgos'!$L$68="Mayor"),CONCATENATE("R",'Mapa de Riesgos'!$A$68),"")</f>
        <v/>
      </c>
      <c r="AB35" s="108" t="str">
        <f>+IF(AND('Mapa de Riesgos'!$H$113="Baja",'Mapa de Riesgos'!$L$113="Mayor"),CONCATENATE("R",'Mapa de Riesgos'!$A$113),"")</f>
        <v/>
      </c>
      <c r="AC35" s="108" t="str">
        <f>+IF(AND('Mapa de Riesgos'!$H$161="Baja",'Mapa de Riesgos'!$L$161="Mayor"),CONCATENATE("R",'Mapa de Riesgos'!$A$161),"")</f>
        <v/>
      </c>
      <c r="AD35" s="139" t="str">
        <f>+IF(AND('Mapa de Riesgos'!$H$12="Baja",'Mapa de Riesgos'!$L$12="Catastrófico"),CONCATENATE("R",'Mapa de Riesgos'!$A$12),"")</f>
        <v/>
      </c>
      <c r="AE35" s="109" t="str">
        <f>+IF(AND('Mapa de Riesgos'!$H$25="Baja",'Mapa de Riesgos'!$L$25="Catastrófico"),CONCATENATE("R",'Mapa de Riesgos'!$A$25),"")</f>
        <v/>
      </c>
      <c r="AF35" s="109" t="str">
        <f>+IF(AND('Mapa de Riesgos'!$H$68="Baja",'Mapa de Riesgos'!$L$68="Catastrófico"),CONCATENATE("R",'Mapa de Riesgos'!$A$68),"")</f>
        <v/>
      </c>
      <c r="AG35" s="109" t="str">
        <f>+IF(AND('Mapa de Riesgos'!$H$113="Baja",'Mapa de Riesgos'!$L$113="Catastrófico"),CONCATENATE("R",'Mapa de Riesgos'!$A$113),"")</f>
        <v/>
      </c>
      <c r="AH35" s="135" t="str">
        <f>+IF(AND('Mapa de Riesgos'!$H$161="Baja",'Mapa de Riesgos'!$L$161="Catastrófico"),CONCATENATE("R",'Mapa de Riesgos'!$A$161),"")</f>
        <v/>
      </c>
      <c r="AI35" s="106"/>
      <c r="AJ35" s="39"/>
      <c r="AK35" s="326"/>
      <c r="AL35" s="327"/>
      <c r="AM35" s="327"/>
      <c r="AN35" s="327"/>
      <c r="AO35" s="327"/>
      <c r="AP35" s="328"/>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c r="BX35" s="39"/>
    </row>
    <row r="36" spans="1:76" ht="18.75" x14ac:dyDescent="0.3">
      <c r="A36" s="39"/>
      <c r="B36" s="288"/>
      <c r="C36" s="288"/>
      <c r="D36" s="289"/>
      <c r="E36" s="292"/>
      <c r="F36" s="293"/>
      <c r="G36" s="293"/>
      <c r="H36" s="293"/>
      <c r="I36" s="293"/>
      <c r="J36" s="130" t="str">
        <f>+IF(AND('Mapa de Riesgos'!$H$13="Baja",'Mapa de Riesgos'!$L$13="Leve"),CONCATENATE("R",'Mapa de Riesgos'!$A$13),"")</f>
        <v/>
      </c>
      <c r="K36" s="111" t="str">
        <f>+IF(AND('Mapa de Riesgos'!$H$28="Baja",'Mapa de Riesgos'!$L$28="Leve"),CONCATENATE("R",'Mapa de Riesgos'!$A$28),"")</f>
        <v/>
      </c>
      <c r="L36" s="111" t="str">
        <f>+IF(AND('Mapa de Riesgos'!$H$71="Baja",'Mapa de Riesgos'!$L$71="Leve"),CONCATENATE("R",'Mapa de Riesgos'!$A$71),"")</f>
        <v/>
      </c>
      <c r="M36" s="111" t="str">
        <f>+IF(AND('Mapa de Riesgos'!$H$119="Baja",'Mapa de Riesgos'!$L$119="Leve"),CONCATENATE("R",'Mapa de Riesgos'!$A$119),"")</f>
        <v/>
      </c>
      <c r="N36" s="111" t="str">
        <f>+IF(AND('Mapa de Riesgos'!$H$167="Baja",'Mapa de Riesgos'!$L$167="Leve"),CONCATENATE("R",'Mapa de Riesgos'!$A$167),"")</f>
        <v/>
      </c>
      <c r="O36" s="123" t="str">
        <f>+IF(AND('Mapa de Riesgos'!$H$13="Baja",'Mapa de Riesgos'!$L$13="Menor"),CONCATENATE("R",'Mapa de Riesgos'!$A$13),"")</f>
        <v/>
      </c>
      <c r="P36" s="110" t="str">
        <f>+IF(AND('Mapa de Riesgos'!$H$28="Baja",'Mapa de Riesgos'!$L$28="Menor"),CONCATENATE("R",'Mapa de Riesgos'!$A$28),"")</f>
        <v/>
      </c>
      <c r="Q36" s="110" t="str">
        <f>+IF(AND('Mapa de Riesgos'!$H$71="Baja",'Mapa de Riesgos'!$L$71="Menor"),CONCATENATE("R",'Mapa de Riesgos'!$A$71),"")</f>
        <v/>
      </c>
      <c r="R36" s="110" t="str">
        <f>+IF(AND('Mapa de Riesgos'!$H$119="Baja",'Mapa de Riesgos'!$L$119="Menor"),CONCATENATE("R",'Mapa de Riesgos'!$A$119),"")</f>
        <v/>
      </c>
      <c r="S36" s="110" t="str">
        <f>+IF(AND('Mapa de Riesgos'!$H$167="Baja",'Mapa de Riesgos'!$L$167="Menor"),CONCATENATE("R",'Mapa de Riesgos'!$A$167),"")</f>
        <v/>
      </c>
      <c r="T36" s="123" t="str">
        <f>+IF(AND('Mapa de Riesgos'!$H$13="Baja",'Mapa de Riesgos'!$L$13="Moderado"),CONCATENATE("R",'Mapa de Riesgos'!$A$13),"")</f>
        <v/>
      </c>
      <c r="U36" s="110" t="str">
        <f>+IF(AND('Mapa de Riesgos'!$H$28="Baja",'Mapa de Riesgos'!$L$28="Moderado"),CONCATENATE("R",'Mapa de Riesgos'!$A$28),"")</f>
        <v/>
      </c>
      <c r="V36" s="110" t="str">
        <f>+IF(AND('Mapa de Riesgos'!$H$71="Baja",'Mapa de Riesgos'!$L$71="Moderado"),CONCATENATE("R",'Mapa de Riesgos'!$A$71),"")</f>
        <v/>
      </c>
      <c r="W36" s="110" t="str">
        <f>+IF(AND('Mapa de Riesgos'!$H$119="Baja",'Mapa de Riesgos'!$L$119="Moderado"),CONCATENATE("R",'Mapa de Riesgos'!$A$119),"")</f>
        <v/>
      </c>
      <c r="X36" s="110" t="str">
        <f>+IF(AND('Mapa de Riesgos'!$H$167="Baja",'Mapa de Riesgos'!$L$167="Moderado"),CONCATENATE("R",'Mapa de Riesgos'!$A$167),"")</f>
        <v/>
      </c>
      <c r="Y36" s="115" t="str">
        <f>+IF(AND('Mapa de Riesgos'!$H$13="Baja",'Mapa de Riesgos'!$L$13="Mayor"),CONCATENATE("R",'Mapa de Riesgos'!$A$13),"")</f>
        <v/>
      </c>
      <c r="Z36" s="108" t="str">
        <f>+IF(AND('Mapa de Riesgos'!$H$28="Baja",'Mapa de Riesgos'!$L$28="Mayor"),CONCATENATE("R",'Mapa de Riesgos'!$A$28),"")</f>
        <v>R15</v>
      </c>
      <c r="AA36" s="108" t="str">
        <f>+IF(AND('Mapa de Riesgos'!$H$71="Baja",'Mapa de Riesgos'!$L$71="Mayor"),CONCATENATE("R",'Mapa de Riesgos'!$A$71),"")</f>
        <v/>
      </c>
      <c r="AB36" s="108" t="str">
        <f>+IF(AND('Mapa de Riesgos'!$H$119="Baja",'Mapa de Riesgos'!$L$119="Mayor"),CONCATENATE("R",'Mapa de Riesgos'!$A$119),"")</f>
        <v/>
      </c>
      <c r="AC36" s="108" t="str">
        <f>+IF(AND('Mapa de Riesgos'!$H$167="Baja",'Mapa de Riesgos'!$L$167="Mayor"),CONCATENATE("R",'Mapa de Riesgos'!$A$167),"")</f>
        <v/>
      </c>
      <c r="AD36" s="139" t="str">
        <f>+IF(AND('Mapa de Riesgos'!$H$13="Baja",'Mapa de Riesgos'!$L$13="Catastrófico"),CONCATENATE("R",'Mapa de Riesgos'!$A$13),"")</f>
        <v/>
      </c>
      <c r="AE36" s="109" t="str">
        <f>+IF(AND('Mapa de Riesgos'!$H$28="Baja",'Mapa de Riesgos'!$L$28="Catastrófico"),CONCATENATE("R",'Mapa de Riesgos'!$A$28),"")</f>
        <v/>
      </c>
      <c r="AF36" s="109" t="str">
        <f>+IF(AND('Mapa de Riesgos'!$H$71="Baja",'Mapa de Riesgos'!$L$71="Catastrófico"),CONCATENATE("R",'Mapa de Riesgos'!$A$71),"")</f>
        <v/>
      </c>
      <c r="AG36" s="109" t="str">
        <f>+IF(AND('Mapa de Riesgos'!$H$119="Baja",'Mapa de Riesgos'!$L$119="Catastrófico"),CONCATENATE("R",'Mapa de Riesgos'!$A$119),"")</f>
        <v/>
      </c>
      <c r="AH36" s="135" t="str">
        <f>+IF(AND('Mapa de Riesgos'!$H$167="Baja",'Mapa de Riesgos'!$L$167="Catastrófico"),CONCATENATE("R",'Mapa de Riesgos'!$A$167),"")</f>
        <v/>
      </c>
      <c r="AI36" s="106"/>
      <c r="AJ36" s="39"/>
      <c r="AK36" s="326"/>
      <c r="AL36" s="327"/>
      <c r="AM36" s="327"/>
      <c r="AN36" s="327"/>
      <c r="AO36" s="327"/>
      <c r="AP36" s="328"/>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row>
    <row r="37" spans="1:76" ht="19.5" thickBot="1" x14ac:dyDescent="0.35">
      <c r="A37" s="39"/>
      <c r="B37" s="288"/>
      <c r="C37" s="288"/>
      <c r="D37" s="289"/>
      <c r="E37" s="294"/>
      <c r="F37" s="295"/>
      <c r="G37" s="295"/>
      <c r="H37" s="295"/>
      <c r="I37" s="295"/>
      <c r="J37" s="130" t="str">
        <f>+IF(AND('Mapa de Riesgos'!$H$16="Baja",'Mapa de Riesgos'!$L$16="Leve"),CONCATENATE("R",'Mapa de Riesgos'!$A$16),"")</f>
        <v/>
      </c>
      <c r="K37" s="111" t="str">
        <f>+IF(AND('Mapa de Riesgos'!$H$29="Baja",'Mapa de Riesgos'!$L$29="Leve"),CONCATENATE("R",'Mapa de Riesgos'!$A$29),"")</f>
        <v/>
      </c>
      <c r="L37" s="111" t="str">
        <f>+IF(AND('Mapa de Riesgos'!$H$77="Baja",'Mapa de Riesgos'!$L$77="Leve"),CONCATENATE("R",'Mapa de Riesgos'!$A$77),"")</f>
        <v/>
      </c>
      <c r="M37" s="111" t="str">
        <f>+IF(AND('Mapa de Riesgos'!$H$125="Baja",'Mapa de Riesgos'!$L$125="Leve"),CONCATENATE("R",'Mapa de Riesgos'!$A$125),"")</f>
        <v/>
      </c>
      <c r="N37" s="111" t="str">
        <f>+IF(AND('Mapa de Riesgos'!$H$173="Baja",'Mapa de Riesgos'!$L$173="Leve"),CONCATENATE("R",'Mapa de Riesgos'!$A$173),"")</f>
        <v/>
      </c>
      <c r="O37" s="123" t="str">
        <f>+IF(AND('Mapa de Riesgos'!$H$16="Baja",'Mapa de Riesgos'!$L$16="Menor"),CONCATENATE("R",'Mapa de Riesgos'!$A$16),"")</f>
        <v/>
      </c>
      <c r="P37" s="110" t="str">
        <f>+IF(AND('Mapa de Riesgos'!$H$29="Baja",'Mapa de Riesgos'!$L$29="Menor"),CONCATENATE("R",'Mapa de Riesgos'!$A$29),"")</f>
        <v/>
      </c>
      <c r="Q37" s="110" t="str">
        <f>+IF(AND('Mapa de Riesgos'!$H$77="Baja",'Mapa de Riesgos'!$L$77="Menor"),CONCATENATE("R",'Mapa de Riesgos'!$A$77),"")</f>
        <v/>
      </c>
      <c r="R37" s="110" t="str">
        <f>+IF(AND('Mapa de Riesgos'!$H$125="Baja",'Mapa de Riesgos'!$L$125="Menor"),CONCATENATE("R",'Mapa de Riesgos'!$A$125),"")</f>
        <v/>
      </c>
      <c r="S37" s="110" t="str">
        <f>+IF(AND('Mapa de Riesgos'!$H$173="Baja",'Mapa de Riesgos'!$L$173="Menor"),CONCATENATE("R",'Mapa de Riesgos'!$A$173),"")</f>
        <v/>
      </c>
      <c r="T37" s="123" t="str">
        <f>+IF(AND('Mapa de Riesgos'!$H$16="Baja",'Mapa de Riesgos'!$L$16="Moderado"),CONCATENATE("R",'Mapa de Riesgos'!$A$16),"")</f>
        <v/>
      </c>
      <c r="U37" s="110" t="str">
        <f>+IF(AND('Mapa de Riesgos'!$H$29="Baja",'Mapa de Riesgos'!$L$29="Moderado"),CONCATENATE("R",'Mapa de Riesgos'!$A$29),"")</f>
        <v/>
      </c>
      <c r="V37" s="110" t="str">
        <f>+IF(AND('Mapa de Riesgos'!$H$77="Baja",'Mapa de Riesgos'!$L$77="Moderado"),CONCATENATE("R",'Mapa de Riesgos'!$A$77),"")</f>
        <v/>
      </c>
      <c r="W37" s="110" t="str">
        <f>+IF(AND('Mapa de Riesgos'!$H$125="Baja",'Mapa de Riesgos'!$L$125="Moderado"),CONCATENATE("R",'Mapa de Riesgos'!$A$125),"")</f>
        <v/>
      </c>
      <c r="X37" s="110" t="str">
        <f>+IF(AND('Mapa de Riesgos'!$H$173="Baja",'Mapa de Riesgos'!$L$173="Moderado"),CONCATENATE("R",'Mapa de Riesgos'!$A$173),"")</f>
        <v/>
      </c>
      <c r="Y37" s="115" t="str">
        <f>+IF(AND('Mapa de Riesgos'!$H$16="Baja",'Mapa de Riesgos'!$L$16="Mayor"),CONCATENATE("R",'Mapa de Riesgos'!$A$16),"")</f>
        <v/>
      </c>
      <c r="Z37" s="108" t="str">
        <f>+IF(AND('Mapa de Riesgos'!$H$29="Baja",'Mapa de Riesgos'!$L$29="Mayor"),CONCATENATE("R",'Mapa de Riesgos'!$A$29),"")</f>
        <v/>
      </c>
      <c r="AA37" s="108" t="str">
        <f>+IF(AND('Mapa de Riesgos'!$H$77="Baja",'Mapa de Riesgos'!$L$77="Mayor"),CONCATENATE("R",'Mapa de Riesgos'!$A$77),"")</f>
        <v/>
      </c>
      <c r="AB37" s="108" t="str">
        <f>+IF(AND('Mapa de Riesgos'!$H$125="Baja",'Mapa de Riesgos'!$L$125="Mayor"),CONCATENATE("R",'Mapa de Riesgos'!$A$125),"")</f>
        <v/>
      </c>
      <c r="AC37" s="108" t="str">
        <f>+IF(AND('Mapa de Riesgos'!$H$173="Baja",'Mapa de Riesgos'!$L$173="Mayor"),CONCATENATE("R",'Mapa de Riesgos'!$A$173),"")</f>
        <v/>
      </c>
      <c r="AD37" s="139" t="str">
        <f>+IF(AND('Mapa de Riesgos'!$H$16="Baja",'Mapa de Riesgos'!$L$16="Catastrófico"),CONCATENATE("R",'Mapa de Riesgos'!$A$16),"")</f>
        <v/>
      </c>
      <c r="AE37" s="109" t="str">
        <f>+IF(AND('Mapa de Riesgos'!$H$29="Baja",'Mapa de Riesgos'!$L$29="Catastrófico"),CONCATENATE("R",'Mapa de Riesgos'!$A$29),"")</f>
        <v/>
      </c>
      <c r="AF37" s="109" t="str">
        <f>+IF(AND('Mapa de Riesgos'!$H$77="Baja",'Mapa de Riesgos'!$L$77="Catastrófico"),CONCATENATE("R",'Mapa de Riesgos'!$A$77),"")</f>
        <v/>
      </c>
      <c r="AG37" s="109" t="str">
        <f>+IF(AND('Mapa de Riesgos'!$H$125="Baja",'Mapa de Riesgos'!$L$125="Catastrófico"),CONCATENATE("R",'Mapa de Riesgos'!$A$125),"")</f>
        <v/>
      </c>
      <c r="AH37" s="135" t="str">
        <f>+IF(AND('Mapa de Riesgos'!$H$173="Baja",'Mapa de Riesgos'!$L$173="Catastrófico"),CONCATENATE("R",'Mapa de Riesgos'!$A$173),"")</f>
        <v/>
      </c>
      <c r="AI37" s="106"/>
      <c r="AJ37" s="39"/>
      <c r="AK37" s="329"/>
      <c r="AL37" s="330"/>
      <c r="AM37" s="330"/>
      <c r="AN37" s="330"/>
      <c r="AO37" s="330"/>
      <c r="AP37" s="331"/>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c r="BX37" s="39"/>
    </row>
    <row r="38" spans="1:76" ht="18.75" x14ac:dyDescent="0.3">
      <c r="A38" s="39"/>
      <c r="B38" s="288"/>
      <c r="C38" s="288"/>
      <c r="D38" s="289"/>
      <c r="E38" s="290" t="s">
        <v>84</v>
      </c>
      <c r="F38" s="291"/>
      <c r="G38" s="291"/>
      <c r="H38" s="291"/>
      <c r="I38" s="291"/>
      <c r="J38" s="128" t="str">
        <f>+IF(AND('Mapa de Riesgos'!$H$7="Muy Baja",'Mapa de Riesgos'!$L$7="Leve"),CONCATENATE("R",'Mapa de Riesgos'!$A$7),"")</f>
        <v/>
      </c>
      <c r="K38" s="129" t="str">
        <f>+IF(AND('Mapa de Riesgos'!$H$17="Muy Baja",'Mapa de Riesgos'!$L$17="Leve"),CONCATENATE("R",'Mapa de Riesgos'!$A$17),"")</f>
        <v/>
      </c>
      <c r="L38" s="129" t="str">
        <f>+IF(AND('Mapa de Riesgos'!$H$35="Muy Baja",'Mapa de Riesgos'!$L$35="Leve"),CONCATENATE("R",'Mapa de Riesgos'!$A$35),"")</f>
        <v/>
      </c>
      <c r="M38" s="129" t="str">
        <f>+IF(AND('Mapa de Riesgos'!$H$83="Muy Baja",'Mapa de Riesgos'!$L$83="Leve"),CONCATENATE("R",'Mapa de Riesgos'!$A$83),"")</f>
        <v/>
      </c>
      <c r="N38" s="129" t="str">
        <f>+IF(AND('Mapa de Riesgos'!$H$131="Muy Baja",'Mapa de Riesgos'!$L$131="Leve"),CONCATENATE("R",'Mapa de Riesgos'!$A$131),"")</f>
        <v/>
      </c>
      <c r="O38" s="128" t="str">
        <f>+IF(AND('Mapa de Riesgos'!$H$7="Muy Baja",'Mapa de Riesgos'!$L$7="Menor"),CONCATENATE("R",'Mapa de Riesgos'!$A$7),"")</f>
        <v/>
      </c>
      <c r="P38" s="129" t="str">
        <f>+IF(AND('Mapa de Riesgos'!$H$17="Muy Baja",'Mapa de Riesgos'!$L$17="Menor"),CONCATENATE("R",'Mapa de Riesgos'!$A$17),"")</f>
        <v/>
      </c>
      <c r="Q38" s="129" t="str">
        <f>+IF(AND('Mapa de Riesgos'!$H$35="Muy Baja",'Mapa de Riesgos'!$L$35="Menor"),CONCATENATE("R",'Mapa de Riesgos'!$A$35),"")</f>
        <v/>
      </c>
      <c r="R38" s="129" t="str">
        <f>+IF(AND('Mapa de Riesgos'!$H$83="Muy Baja",'Mapa de Riesgos'!$L$83="Menor"),CONCATENATE("R",'Mapa de Riesgos'!$A$83),"")</f>
        <v/>
      </c>
      <c r="S38" s="129" t="str">
        <f>+IF(AND('Mapa de Riesgos'!$H$131="Muy Baja",'Mapa de Riesgos'!$L$131="Menor"),CONCATENATE("R",'Mapa de Riesgos'!$A$131),"")</f>
        <v/>
      </c>
      <c r="T38" s="120" t="str">
        <f>+IF(AND('Mapa de Riesgos'!$H$7="Muy Baja",'Mapa de Riesgos'!$L$7="Moderado"),CONCATENATE("R",'Mapa de Riesgos'!$A$7),"")</f>
        <v/>
      </c>
      <c r="U38" s="121" t="str">
        <f>+IF(AND('Mapa de Riesgos'!$H$17="Muy Baja",'Mapa de Riesgos'!$L$17="Moderado"),CONCATENATE("R",'Mapa de Riesgos'!$A$17),"")</f>
        <v/>
      </c>
      <c r="V38" s="121" t="str">
        <f>+IF(AND('Mapa de Riesgos'!$H$35="Muy Baja",'Mapa de Riesgos'!$L$35="Moderado"),CONCATENATE("R",'Mapa de Riesgos'!$A$35),"")</f>
        <v/>
      </c>
      <c r="W38" s="121" t="str">
        <f>+IF(AND('Mapa de Riesgos'!$H$83="Muy Baja",'Mapa de Riesgos'!$L$83="Moderado"),CONCATENATE("R",'Mapa de Riesgos'!$A$83),"")</f>
        <v/>
      </c>
      <c r="X38" s="121" t="str">
        <f>+IF(AND('Mapa de Riesgos'!$H$131="Muy Baja",'Mapa de Riesgos'!$L$131="Moderado"),CONCATENATE("R",'Mapa de Riesgos'!$A$131),"")</f>
        <v/>
      </c>
      <c r="Y38" s="112" t="str">
        <f>+IF(AND('Mapa de Riesgos'!$H$7="Muy Baja",'Mapa de Riesgos'!$L$7="Mayor"),CONCATENATE("R",'Mapa de Riesgos'!$A$7),"")</f>
        <v/>
      </c>
      <c r="Z38" s="113" t="str">
        <f>+IF(AND('Mapa de Riesgos'!$H$17="Muy Baja",'Mapa de Riesgos'!$L$17="Mayor"),CONCATENATE("R",'Mapa de Riesgos'!$A$17),"")</f>
        <v/>
      </c>
      <c r="AA38" s="113" t="str">
        <f>+IF(AND('Mapa de Riesgos'!$H$35="Muy Baja",'Mapa de Riesgos'!$L$35="Mayor"),CONCATENATE("R",'Mapa de Riesgos'!$A$35),"")</f>
        <v/>
      </c>
      <c r="AB38" s="113" t="str">
        <f>+IF(AND('Mapa de Riesgos'!$H$83="Muy Baja",'Mapa de Riesgos'!$L$83="Mayor"),CONCATENATE("R",'Mapa de Riesgos'!$A$83),"")</f>
        <v/>
      </c>
      <c r="AC38" s="113" t="str">
        <f>+IF(AND('Mapa de Riesgos'!$H$131="Muy Baja",'Mapa de Riesgos'!$L$131="Mayor"),CONCATENATE("R",'Mapa de Riesgos'!$A$131),"")</f>
        <v/>
      </c>
      <c r="AD38" s="138" t="str">
        <f>+IF(AND('Mapa de Riesgos'!$H$7="Muy Baja",'Mapa de Riesgos'!$L$7="Catastrófico"),CONCATENATE("R",'Mapa de Riesgos'!$A$7),"")</f>
        <v/>
      </c>
      <c r="AE38" s="133" t="str">
        <f>+IF(AND('Mapa de Riesgos'!$H$17="Muy Baja",'Mapa de Riesgos'!$L$17="Catastrófico"),CONCATENATE("R",'Mapa de Riesgos'!$A$17),"")</f>
        <v/>
      </c>
      <c r="AF38" s="133" t="str">
        <f>+IF(AND('Mapa de Riesgos'!$H$35="Muy Baja",'Mapa de Riesgos'!$L$35="Catastrófico"),CONCATENATE("R",'Mapa de Riesgos'!$A$35),"")</f>
        <v/>
      </c>
      <c r="AG38" s="133" t="str">
        <f>+IF(AND('Mapa de Riesgos'!$H$83="Muy Baja",'Mapa de Riesgos'!$L$83="Catastrófico"),CONCATENATE("R",'Mapa de Riesgos'!$A$83),"")</f>
        <v/>
      </c>
      <c r="AH38" s="134" t="str">
        <f>+IF(AND('Mapa de Riesgos'!$H$131="Muy Baja",'Mapa de Riesgos'!$L$131="Catastrófico"),CONCATENATE("R",'Mapa de Riesgos'!$A$131),"")</f>
        <v/>
      </c>
      <c r="AI38" s="106"/>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row>
    <row r="39" spans="1:76" ht="18.75" x14ac:dyDescent="0.3">
      <c r="A39" s="39"/>
      <c r="B39" s="288"/>
      <c r="C39" s="288"/>
      <c r="D39" s="289"/>
      <c r="E39" s="292"/>
      <c r="F39" s="293"/>
      <c r="G39" s="293"/>
      <c r="H39" s="293"/>
      <c r="I39" s="293"/>
      <c r="J39" s="130" t="str">
        <f>+IF(AND('Mapa de Riesgos'!$H$8="Muy Baja",'Mapa de Riesgos'!$L$8="Leve"),CONCATENATE("R",'Mapa de Riesgos'!$A$8),"")</f>
        <v/>
      </c>
      <c r="K39" s="111" t="str">
        <f>+IF(AND('Mapa de Riesgos'!$H$18="Muy Baja",'Mapa de Riesgos'!$L$18="Leve"),CONCATENATE("R",'Mapa de Riesgos'!$A$18),"")</f>
        <v/>
      </c>
      <c r="L39" s="111" t="str">
        <f>+IF(AND('Mapa de Riesgos'!$H$41="Muy Baja",'Mapa de Riesgos'!$L$41="Leve"),CONCATENATE("R",'Mapa de Riesgos'!$A$41),"")</f>
        <v/>
      </c>
      <c r="M39" s="111" t="str">
        <f>+IF(AND('Mapa de Riesgos'!$H$89="Muy Baja",'Mapa de Riesgos'!$L$89="Leve"),CONCATENATE("R",'Mapa de Riesgos'!$A$89),"")</f>
        <v/>
      </c>
      <c r="N39" s="111" t="str">
        <f>+IF(AND('Mapa de Riesgos'!$H$137="Muy Baja",'Mapa de Riesgos'!$L$137="Leve"),CONCATENATE("R",'Mapa de Riesgos'!$A$137),"")</f>
        <v/>
      </c>
      <c r="O39" s="130" t="str">
        <f>+IF(AND('Mapa de Riesgos'!$H$8="Muy Baja",'Mapa de Riesgos'!$L$8="Menor"),CONCATENATE("R",'Mapa de Riesgos'!$A$8),"")</f>
        <v/>
      </c>
      <c r="P39" s="111" t="str">
        <f>+IF(AND('Mapa de Riesgos'!$H$18="Muy Baja",'Mapa de Riesgos'!$L$18="Menor"),CONCATENATE("R",'Mapa de Riesgos'!$A$18),"")</f>
        <v/>
      </c>
      <c r="Q39" s="111" t="str">
        <f>+IF(AND('Mapa de Riesgos'!$H$41="Muy Baja",'Mapa de Riesgos'!$L$41="Menor"),CONCATENATE("R",'Mapa de Riesgos'!$A$41),"")</f>
        <v/>
      </c>
      <c r="R39" s="111" t="str">
        <f>+IF(AND('Mapa de Riesgos'!$H$89="Muy Baja",'Mapa de Riesgos'!$L$89="Menor"),CONCATENATE("R",'Mapa de Riesgos'!$A$89),"")</f>
        <v/>
      </c>
      <c r="S39" s="111" t="str">
        <f>+IF(AND('Mapa de Riesgos'!$H$137="Muy Baja",'Mapa de Riesgos'!$L$137="Menor"),CONCATENATE("R",'Mapa de Riesgos'!$A$137),"")</f>
        <v/>
      </c>
      <c r="T39" s="123" t="str">
        <f>+IF(AND('Mapa de Riesgos'!$H$8="Muy Baja",'Mapa de Riesgos'!$L$8="Moderado"),CONCATENATE("R",'Mapa de Riesgos'!$A$8),"")</f>
        <v/>
      </c>
      <c r="U39" s="110" t="str">
        <f>+IF(AND('Mapa de Riesgos'!$H$18="Muy Baja",'Mapa de Riesgos'!$L$18="Moderado"),CONCATENATE("R",'Mapa de Riesgos'!$A$18),"")</f>
        <v/>
      </c>
      <c r="V39" s="110" t="str">
        <f>+IF(AND('Mapa de Riesgos'!$H$41="Muy Baja",'Mapa de Riesgos'!$L$41="Moderado"),CONCATENATE("R",'Mapa de Riesgos'!$A$41),"")</f>
        <v/>
      </c>
      <c r="W39" s="110" t="str">
        <f>+IF(AND('Mapa de Riesgos'!$H$89="Muy Baja",'Mapa de Riesgos'!$L$89="Moderado"),CONCATENATE("R",'Mapa de Riesgos'!$A$89),"")</f>
        <v/>
      </c>
      <c r="X39" s="110" t="str">
        <f>+IF(AND('Mapa de Riesgos'!$H$137="Muy Baja",'Mapa de Riesgos'!$L$137="Moderado"),CONCATENATE("R",'Mapa de Riesgos'!$A$137),"")</f>
        <v/>
      </c>
      <c r="Y39" s="115" t="str">
        <f>+IF(AND('Mapa de Riesgos'!$H$8="Muy Baja",'Mapa de Riesgos'!$L$8="Mayor"),CONCATENATE("R",'Mapa de Riesgos'!$A$8),"")</f>
        <v/>
      </c>
      <c r="Z39" s="108" t="str">
        <f>+IF(AND('Mapa de Riesgos'!$H$18="Muy Baja",'Mapa de Riesgos'!$L$18="Mayor"),CONCATENATE("R",'Mapa de Riesgos'!$A$18),"")</f>
        <v/>
      </c>
      <c r="AA39" s="108" t="str">
        <f>+IF(AND('Mapa de Riesgos'!$H$41="Muy Baja",'Mapa de Riesgos'!$L$41="Mayor"),CONCATENATE("R",'Mapa de Riesgos'!$A$41),"")</f>
        <v/>
      </c>
      <c r="AB39" s="108" t="str">
        <f>+IF(AND('Mapa de Riesgos'!$H$89="Muy Baja",'Mapa de Riesgos'!$L$89="Mayor"),CONCATENATE("R",'Mapa de Riesgos'!$A$89),"")</f>
        <v/>
      </c>
      <c r="AC39" s="108" t="str">
        <f>+IF(AND('Mapa de Riesgos'!$H$137="Muy Baja",'Mapa de Riesgos'!$L$137="Mayor"),CONCATENATE("R",'Mapa de Riesgos'!$A$137),"")</f>
        <v/>
      </c>
      <c r="AD39" s="139" t="str">
        <f>+IF(AND('Mapa de Riesgos'!$H$8="Muy Baja",'Mapa de Riesgos'!$L$8="Catastrófico"),CONCATENATE("R",'Mapa de Riesgos'!$A$8),"")</f>
        <v/>
      </c>
      <c r="AE39" s="109" t="str">
        <f>+IF(AND('Mapa de Riesgos'!$H$18="Muy Baja",'Mapa de Riesgos'!$L$18="Catastrófico"),CONCATENATE("R",'Mapa de Riesgos'!$A$18),"")</f>
        <v/>
      </c>
      <c r="AF39" s="109" t="str">
        <f>+IF(AND('Mapa de Riesgos'!$H$41="Muy Baja",'Mapa de Riesgos'!$L$41="Catastrófico"),CONCATENATE("R",'Mapa de Riesgos'!$A$41),"")</f>
        <v/>
      </c>
      <c r="AG39" s="109" t="str">
        <f>+IF(AND('Mapa de Riesgos'!$H$89="Muy Baja",'Mapa de Riesgos'!$L$89="Catastrófico"),CONCATENATE("R",'Mapa de Riesgos'!$A$89),"")</f>
        <v/>
      </c>
      <c r="AH39" s="135" t="str">
        <f>+IF(AND('Mapa de Riesgos'!$H$137="Muy Baja",'Mapa de Riesgos'!$L$137="Catastrófico"),CONCATENATE("R",'Mapa de Riesgos'!$A$137),"")</f>
        <v/>
      </c>
      <c r="AI39" s="106"/>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c r="BX39" s="39"/>
    </row>
    <row r="40" spans="1:76" ht="18.75" x14ac:dyDescent="0.3">
      <c r="A40" s="39"/>
      <c r="B40" s="288"/>
      <c r="C40" s="288"/>
      <c r="D40" s="289"/>
      <c r="E40" s="292"/>
      <c r="F40" s="293"/>
      <c r="G40" s="293"/>
      <c r="H40" s="293"/>
      <c r="I40" s="293"/>
      <c r="J40" s="130" t="str">
        <f>+IF(AND('Mapa de Riesgos'!$H$9="Muy Baja",'Mapa de Riesgos'!$L$9="Leve"),CONCATENATE("R",'Mapa de Riesgos'!$A$9),"")</f>
        <v/>
      </c>
      <c r="K40" s="111" t="str">
        <f>+IF(AND('Mapa de Riesgos'!$H$21="Muy Baja",'Mapa de Riesgos'!$L$21="Leve"),CONCATENATE("R",'Mapa de Riesgos'!$A$21),"")</f>
        <v/>
      </c>
      <c r="L40" s="111" t="str">
        <f>+IF(AND('Mapa de Riesgos'!$H$47="Muy Baja",'Mapa de Riesgos'!$L$47="Leve"),CONCATENATE("R",'Mapa de Riesgos'!$A$47),"")</f>
        <v/>
      </c>
      <c r="M40" s="111" t="str">
        <f>+IF(AND('Mapa de Riesgos'!$H$95="Muy Baja",'Mapa de Riesgos'!$L$95="Leve"),CONCATENATE("R",'Mapa de Riesgos'!$A$95),"")</f>
        <v/>
      </c>
      <c r="N40" s="111" t="str">
        <f>+IF(AND('Mapa de Riesgos'!$H$143="Muy Baja",'Mapa de Riesgos'!$L$143="Leve"),CONCATENATE("R",'Mapa de Riesgos'!$A$143),"")</f>
        <v/>
      </c>
      <c r="O40" s="130" t="str">
        <f>+IF(AND('Mapa de Riesgos'!$H$9="Muy Baja",'Mapa de Riesgos'!$L$9="Menor"),CONCATENATE("R",'Mapa de Riesgos'!$A$9),"")</f>
        <v/>
      </c>
      <c r="P40" s="111" t="str">
        <f>+IF(AND('Mapa de Riesgos'!$H$21="Muy Baja",'Mapa de Riesgos'!$L$21="Menor"),CONCATENATE("R",'Mapa de Riesgos'!$A$21),"")</f>
        <v/>
      </c>
      <c r="Q40" s="111" t="str">
        <f>+IF(AND('Mapa de Riesgos'!$H$47="Muy Baja",'Mapa de Riesgos'!$L$47="Menor"),CONCATENATE("R",'Mapa de Riesgos'!$A$47),"")</f>
        <v/>
      </c>
      <c r="R40" s="111" t="str">
        <f>+IF(AND('Mapa de Riesgos'!$H$95="Muy Baja",'Mapa de Riesgos'!$L$95="Menor"),CONCATENATE("R",'Mapa de Riesgos'!$A$95),"")</f>
        <v/>
      </c>
      <c r="S40" s="111" t="str">
        <f>+IF(AND('Mapa de Riesgos'!$H$143="Muy Baja",'Mapa de Riesgos'!$L$143="Menor"),CONCATENATE("R",'Mapa de Riesgos'!$A$143),"")</f>
        <v/>
      </c>
      <c r="T40" s="123" t="str">
        <f>+IF(AND('Mapa de Riesgos'!$H$9="Muy Baja",'Mapa de Riesgos'!$L$9="Moderado"),CONCATENATE("R",'Mapa de Riesgos'!$A$9),"")</f>
        <v/>
      </c>
      <c r="U40" s="110" t="str">
        <f>+IF(AND('Mapa de Riesgos'!$H$21="Muy Baja",'Mapa de Riesgos'!$L$21="Moderado"),CONCATENATE("R",'Mapa de Riesgos'!$A$21),"")</f>
        <v/>
      </c>
      <c r="V40" s="110" t="str">
        <f>+IF(AND('Mapa de Riesgos'!$H$47="Muy Baja",'Mapa de Riesgos'!$L$47="Moderado"),CONCATENATE("R",'Mapa de Riesgos'!$A$47),"")</f>
        <v/>
      </c>
      <c r="W40" s="110" t="str">
        <f>+IF(AND('Mapa de Riesgos'!$H$95="Muy Baja",'Mapa de Riesgos'!$L$95="Moderado"),CONCATENATE("R",'Mapa de Riesgos'!$A$95),"")</f>
        <v/>
      </c>
      <c r="X40" s="110" t="str">
        <f>+IF(AND('Mapa de Riesgos'!$H$143="Muy Baja",'Mapa de Riesgos'!$L$143="Moderado"),CONCATENATE("R",'Mapa de Riesgos'!$A$143),"")</f>
        <v/>
      </c>
      <c r="Y40" s="115" t="str">
        <f>+IF(AND('Mapa de Riesgos'!$H$9="Muy Baja",'Mapa de Riesgos'!$L$9="Mayor"),CONCATENATE("R",'Mapa de Riesgos'!$A$9),"")</f>
        <v/>
      </c>
      <c r="Z40" s="108" t="str">
        <f>+IF(AND('Mapa de Riesgos'!$H$21="Muy Baja",'Mapa de Riesgos'!$L$21="Mayor"),CONCATENATE("R",'Mapa de Riesgos'!$A$21),"")</f>
        <v/>
      </c>
      <c r="AA40" s="108" t="str">
        <f>+IF(AND('Mapa de Riesgos'!$H$47="Muy Baja",'Mapa de Riesgos'!$L$47="Mayor"),CONCATENATE("R",'Mapa de Riesgos'!$A$47),"")</f>
        <v/>
      </c>
      <c r="AB40" s="108" t="str">
        <f>+IF(AND('Mapa de Riesgos'!$H$95="Muy Baja",'Mapa de Riesgos'!$L$95="Mayor"),CONCATENATE("R",'Mapa de Riesgos'!$A$95),"")</f>
        <v/>
      </c>
      <c r="AC40" s="108" t="str">
        <f>+IF(AND('Mapa de Riesgos'!$H$143="Muy Baja",'Mapa de Riesgos'!$L$143="Mayor"),CONCATENATE("R",'Mapa de Riesgos'!$A$143),"")</f>
        <v/>
      </c>
      <c r="AD40" s="139" t="str">
        <f>+IF(AND('Mapa de Riesgos'!$H$9="Muy Baja",'Mapa de Riesgos'!$L$9="Catastrófico"),CONCATENATE("R",'Mapa de Riesgos'!$A$9),"")</f>
        <v/>
      </c>
      <c r="AE40" s="109" t="str">
        <f>+IF(AND('Mapa de Riesgos'!$H$21="Muy Baja",'Mapa de Riesgos'!$L$21="Catastrófico"),CONCATENATE("R",'Mapa de Riesgos'!$A$21),"")</f>
        <v/>
      </c>
      <c r="AF40" s="109" t="str">
        <f>+IF(AND('Mapa de Riesgos'!$H$47="Muy Baja",'Mapa de Riesgos'!$L$47="Catastrófico"),CONCATENATE("R",'Mapa de Riesgos'!$A$47),"")</f>
        <v/>
      </c>
      <c r="AG40" s="109" t="str">
        <f>+IF(AND('Mapa de Riesgos'!$H$95="Muy Baja",'Mapa de Riesgos'!$L$95="Catastrófico"),CONCATENATE("R",'Mapa de Riesgos'!$A$95),"")</f>
        <v/>
      </c>
      <c r="AH40" s="135" t="str">
        <f>+IF(AND('Mapa de Riesgos'!$H$143="Muy Baja",'Mapa de Riesgos'!$L$143="Catastrófico"),CONCATENATE("R",'Mapa de Riesgos'!$A$143),"")</f>
        <v/>
      </c>
      <c r="AI40" s="106"/>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c r="BT40" s="39"/>
      <c r="BU40" s="39"/>
      <c r="BV40" s="39"/>
      <c r="BW40" s="39"/>
      <c r="BX40" s="39"/>
    </row>
    <row r="41" spans="1:76" ht="18.75" x14ac:dyDescent="0.3">
      <c r="A41" s="39"/>
      <c r="B41" s="288"/>
      <c r="C41" s="288"/>
      <c r="D41" s="289"/>
      <c r="E41" s="292"/>
      <c r="F41" s="293"/>
      <c r="G41" s="293"/>
      <c r="H41" s="293"/>
      <c r="I41" s="293"/>
      <c r="J41" s="130" t="str">
        <f>+IF(AND('Mapa de Riesgos'!$H$10="Muy Baja",'Mapa de Riesgos'!$L$10="Leve"),CONCATENATE("R",'Mapa de Riesgos'!$A$10),"")</f>
        <v/>
      </c>
      <c r="K41" s="111" t="str">
        <f>+IF(AND('Mapa de Riesgos'!$H$22="Muy Baja",'Mapa de Riesgos'!$L$22="Leve"),CONCATENATE("R",'Mapa de Riesgos'!$A$22),"")</f>
        <v/>
      </c>
      <c r="L41" s="111" t="str">
        <f>+IF(AND('Mapa de Riesgos'!$H$53="Muy Baja",'Mapa de Riesgos'!$L$53="Leve"),CONCATENATE("R",'Mapa de Riesgos'!$A$53),"")</f>
        <v/>
      </c>
      <c r="M41" s="111" t="str">
        <f>+IF(AND('Mapa de Riesgos'!$H$101="Muy Baja",'Mapa de Riesgos'!$L$101="Leve"),CONCATENATE("R",'Mapa de Riesgos'!$A$101),"")</f>
        <v/>
      </c>
      <c r="N41" s="111" t="str">
        <f>+IF(AND('Mapa de Riesgos'!$H$149="Muy Baja",'Mapa de Riesgos'!$L$149="Leve"),CONCATENATE("R",'Mapa de Riesgos'!$A$149),"")</f>
        <v/>
      </c>
      <c r="O41" s="130" t="str">
        <f>+IF(AND('Mapa de Riesgos'!$H$10="Muy Baja",'Mapa de Riesgos'!$L$10="Menor"),CONCATENATE("R",'Mapa de Riesgos'!$A$10),"")</f>
        <v/>
      </c>
      <c r="P41" s="111" t="str">
        <f>+IF(AND('Mapa de Riesgos'!$H$22="Muy Baja",'Mapa de Riesgos'!$L$22="Menor"),CONCATENATE("R",'Mapa de Riesgos'!$A$22),"")</f>
        <v/>
      </c>
      <c r="Q41" s="111" t="str">
        <f>+IF(AND('Mapa de Riesgos'!$H$53="Muy Baja",'Mapa de Riesgos'!$L$53="Menor"),CONCATENATE("R",'Mapa de Riesgos'!$A$53),"")</f>
        <v/>
      </c>
      <c r="R41" s="111" t="str">
        <f>+IF(AND('Mapa de Riesgos'!$H$101="Muy Baja",'Mapa de Riesgos'!$L$101="Menor"),CONCATENATE("R",'Mapa de Riesgos'!$A$101),"")</f>
        <v/>
      </c>
      <c r="S41" s="111" t="str">
        <f>+IF(AND('Mapa de Riesgos'!$H$149="Muy Baja",'Mapa de Riesgos'!$L$149="Menor"),CONCATENATE("R",'Mapa de Riesgos'!$A$149),"")</f>
        <v/>
      </c>
      <c r="T41" s="123" t="str">
        <f>+IF(AND('Mapa de Riesgos'!$H$10="Muy Baja",'Mapa de Riesgos'!$L$10="Moderado"),CONCATENATE("R",'Mapa de Riesgos'!$A$10),"")</f>
        <v/>
      </c>
      <c r="U41" s="110" t="str">
        <f>+IF(AND('Mapa de Riesgos'!$H$22="Muy Baja",'Mapa de Riesgos'!$L$22="Moderado"),CONCATENATE("R",'Mapa de Riesgos'!$A$22),"")</f>
        <v/>
      </c>
      <c r="V41" s="110" t="str">
        <f>+IF(AND('Mapa de Riesgos'!$H$53="Muy Baja",'Mapa de Riesgos'!$L$53="Moderado"),CONCATENATE("R",'Mapa de Riesgos'!$A$53),"")</f>
        <v/>
      </c>
      <c r="W41" s="110" t="str">
        <f>+IF(AND('Mapa de Riesgos'!$H$101="Muy Baja",'Mapa de Riesgos'!$L$101="Moderado"),CONCATENATE("R",'Mapa de Riesgos'!$A$101),"")</f>
        <v/>
      </c>
      <c r="X41" s="110" t="str">
        <f>+IF(AND('Mapa de Riesgos'!$H$149="Muy Baja",'Mapa de Riesgos'!$L$149="Moderado"),CONCATENATE("R",'Mapa de Riesgos'!$A$149),"")</f>
        <v/>
      </c>
      <c r="Y41" s="115" t="str">
        <f>+IF(AND('Mapa de Riesgos'!$H$10="Muy Baja",'Mapa de Riesgos'!$L$10="Mayor"),CONCATENATE("R",'Mapa de Riesgos'!$A$10),"")</f>
        <v/>
      </c>
      <c r="Z41" s="108" t="str">
        <f>+IF(AND('Mapa de Riesgos'!$H$22="Muy Baja",'Mapa de Riesgos'!$L$22="Mayor"),CONCATENATE("R",'Mapa de Riesgos'!$A$22),"")</f>
        <v/>
      </c>
      <c r="AA41" s="108" t="str">
        <f>+IF(AND('Mapa de Riesgos'!$H$53="Muy Baja",'Mapa de Riesgos'!$L$53="Mayor"),CONCATENATE("R",'Mapa de Riesgos'!$A$53),"")</f>
        <v/>
      </c>
      <c r="AB41" s="108" t="str">
        <f>+IF(AND('Mapa de Riesgos'!$H$101="Muy Baja",'Mapa de Riesgos'!$L$101="Mayor"),CONCATENATE("R",'Mapa de Riesgos'!$A$101),"")</f>
        <v/>
      </c>
      <c r="AC41" s="108" t="str">
        <f>+IF(AND('Mapa de Riesgos'!$H$149="Muy Baja",'Mapa de Riesgos'!$L$149="Mayor"),CONCATENATE("R",'Mapa de Riesgos'!$A$149),"")</f>
        <v/>
      </c>
      <c r="AD41" s="139" t="str">
        <f>+IF(AND('Mapa de Riesgos'!$H$10="Muy Baja",'Mapa de Riesgos'!$L$10="Catastrófico"),CONCATENATE("R",'Mapa de Riesgos'!$A$10),"")</f>
        <v/>
      </c>
      <c r="AE41" s="109" t="str">
        <f>+IF(AND('Mapa de Riesgos'!$H$22="Muy Baja",'Mapa de Riesgos'!$L$22="Catastrófico"),CONCATENATE("R",'Mapa de Riesgos'!$A$22),"")</f>
        <v/>
      </c>
      <c r="AF41" s="109" t="str">
        <f>+IF(AND('Mapa de Riesgos'!$H$53="Muy Baja",'Mapa de Riesgos'!$L$53="Catastrófico"),CONCATENATE("R",'Mapa de Riesgos'!$A$53),"")</f>
        <v/>
      </c>
      <c r="AG41" s="109" t="str">
        <f>+IF(AND('Mapa de Riesgos'!$H$101="Muy Baja",'Mapa de Riesgos'!$L$101="Catastrófico"),CONCATENATE("R",'Mapa de Riesgos'!$A$101),"")</f>
        <v/>
      </c>
      <c r="AH41" s="135" t="str">
        <f>+IF(AND('Mapa de Riesgos'!$H$149="Muy Baja",'Mapa de Riesgos'!$L$149="Catastrófico"),CONCATENATE("R",'Mapa de Riesgos'!$A$149),"")</f>
        <v/>
      </c>
      <c r="AI41" s="106"/>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c r="BX41" s="39"/>
    </row>
    <row r="42" spans="1:76" ht="18.75" x14ac:dyDescent="0.3">
      <c r="A42" s="39"/>
      <c r="B42" s="288"/>
      <c r="C42" s="288"/>
      <c r="D42" s="289"/>
      <c r="E42" s="292"/>
      <c r="F42" s="293"/>
      <c r="G42" s="293"/>
      <c r="H42" s="293"/>
      <c r="I42" s="293"/>
      <c r="J42" s="130" t="str">
        <f>+IF(AND('Mapa de Riesgos'!$H$11="Muy Baja",'Mapa de Riesgos'!$L$11="Leve"),CONCATENATE("R",'Mapa de Riesgos'!$A$11),"")</f>
        <v/>
      </c>
      <c r="K42" s="111" t="str">
        <f>+IF(AND('Mapa de Riesgos'!$H$23="Muy Baja",'Mapa de Riesgos'!$L$23="Leve"),CONCATENATE("R",'Mapa de Riesgos'!$A$23),"")</f>
        <v/>
      </c>
      <c r="L42" s="111" t="str">
        <f>+IF(AND('Mapa de Riesgos'!$H$59="Muy Baja",'Mapa de Riesgos'!$L$59="Leve"),CONCATENATE("R",'Mapa de Riesgos'!$A$59),"")</f>
        <v/>
      </c>
      <c r="M42" s="111" t="str">
        <f>+IF(AND('Mapa de Riesgos'!$H$107="Muy Baja",'Mapa de Riesgos'!$L$107="Leve"),CONCATENATE("R",'Mapa de Riesgos'!$A$107),"")</f>
        <v/>
      </c>
      <c r="N42" s="111" t="str">
        <f>+IF(AND('Mapa de Riesgos'!$H$155="Muy Baja",'Mapa de Riesgos'!$L$155="Leve"),CONCATENATE("R",'Mapa de Riesgos'!$A$155),"")</f>
        <v/>
      </c>
      <c r="O42" s="130" t="str">
        <f>+IF(AND('Mapa de Riesgos'!$H$11="Muy Baja",'Mapa de Riesgos'!$L$11="Menor"),CONCATENATE("R",'Mapa de Riesgos'!$A$11),"")</f>
        <v/>
      </c>
      <c r="P42" s="111" t="str">
        <f>+IF(AND('Mapa de Riesgos'!$H$23="Muy Baja",'Mapa de Riesgos'!$L$23="Menor"),CONCATENATE("R",'Mapa de Riesgos'!$A$23),"")</f>
        <v/>
      </c>
      <c r="Q42" s="111" t="str">
        <f>+IF(AND('Mapa de Riesgos'!$H$59="Muy Baja",'Mapa de Riesgos'!$L$59="Menor"),CONCATENATE("R",'Mapa de Riesgos'!$A$59),"")</f>
        <v/>
      </c>
      <c r="R42" s="111" t="str">
        <f>+IF(AND('Mapa de Riesgos'!$H$107="Muy Baja",'Mapa de Riesgos'!$L$107="Menor"),CONCATENATE("R",'Mapa de Riesgos'!$A$107),"")</f>
        <v/>
      </c>
      <c r="S42" s="111" t="str">
        <f>+IF(AND('Mapa de Riesgos'!$H$155="Muy Baja",'Mapa de Riesgos'!$L$155="Menor"),CONCATENATE("R",'Mapa de Riesgos'!$A$155),"")</f>
        <v/>
      </c>
      <c r="T42" s="123" t="str">
        <f>+IF(AND('Mapa de Riesgos'!$H$11="Muy Baja",'Mapa de Riesgos'!$L$11="Moderado"),CONCATENATE("R",'Mapa de Riesgos'!$A$11),"")</f>
        <v/>
      </c>
      <c r="U42" s="110" t="str">
        <f>+IF(AND('Mapa de Riesgos'!$H$23="Muy Baja",'Mapa de Riesgos'!$L$23="Moderado"),CONCATENATE("R",'Mapa de Riesgos'!$A$23),"")</f>
        <v/>
      </c>
      <c r="V42" s="110" t="str">
        <f>+IF(AND('Mapa de Riesgos'!$H$59="Muy Baja",'Mapa de Riesgos'!$L$59="Moderado"),CONCATENATE("R",'Mapa de Riesgos'!$A$59),"")</f>
        <v/>
      </c>
      <c r="W42" s="110" t="str">
        <f>+IF(AND('Mapa de Riesgos'!$H$107="Muy Baja",'Mapa de Riesgos'!$L$107="Moderado"),CONCATENATE("R",'Mapa de Riesgos'!$A$107),"")</f>
        <v/>
      </c>
      <c r="X42" s="110" t="str">
        <f>+IF(AND('Mapa de Riesgos'!$H$155="Muy Baja",'Mapa de Riesgos'!$L$155="Moderado"),CONCATENATE("R",'Mapa de Riesgos'!$A$155),"")</f>
        <v/>
      </c>
      <c r="Y42" s="115" t="str">
        <f>+IF(AND('Mapa de Riesgos'!$H$11="Muy Baja",'Mapa de Riesgos'!$L$11="Mayor"),CONCATENATE("R",'Mapa de Riesgos'!$A$11),"")</f>
        <v/>
      </c>
      <c r="Z42" s="108" t="str">
        <f>+IF(AND('Mapa de Riesgos'!$H$23="Muy Baja",'Mapa de Riesgos'!$L$23="Mayor"),CONCATENATE("R",'Mapa de Riesgos'!$A$23),"")</f>
        <v/>
      </c>
      <c r="AA42" s="108" t="str">
        <f>+IF(AND('Mapa de Riesgos'!$H$59="Muy Baja",'Mapa de Riesgos'!$L$59="Mayor"),CONCATENATE("R",'Mapa de Riesgos'!$A$59),"")</f>
        <v/>
      </c>
      <c r="AB42" s="108" t="str">
        <f>+IF(AND('Mapa de Riesgos'!$H$107="Muy Baja",'Mapa de Riesgos'!$L$107="Mayor"),CONCATENATE("R",'Mapa de Riesgos'!$A$107),"")</f>
        <v/>
      </c>
      <c r="AC42" s="108" t="str">
        <f>+IF(AND('Mapa de Riesgos'!$H$155="Muy Baja",'Mapa de Riesgos'!$L$155="Mayor"),CONCATENATE("R",'Mapa de Riesgos'!$A$155),"")</f>
        <v/>
      </c>
      <c r="AD42" s="139" t="str">
        <f>+IF(AND('Mapa de Riesgos'!$H$11="Muy Baja",'Mapa de Riesgos'!$L$11="Catastrófico"),CONCATENATE("R",'Mapa de Riesgos'!$A$11),"")</f>
        <v/>
      </c>
      <c r="AE42" s="109" t="str">
        <f>+IF(AND('Mapa de Riesgos'!$H$23="Muy Baja",'Mapa de Riesgos'!$L$23="Catastrófico"),CONCATENATE("R",'Mapa de Riesgos'!$A$23),"")</f>
        <v/>
      </c>
      <c r="AF42" s="109" t="str">
        <f>+IF(AND('Mapa de Riesgos'!$H$59="Muy Baja",'Mapa de Riesgos'!$L$59="Catastrófico"),CONCATENATE("R",'Mapa de Riesgos'!$A$59),"")</f>
        <v/>
      </c>
      <c r="AG42" s="109" t="str">
        <f>+IF(AND('Mapa de Riesgos'!$H$107="Muy Baja",'Mapa de Riesgos'!$L$107="Catastrófico"),CONCATENATE("R",'Mapa de Riesgos'!$A$107),"")</f>
        <v/>
      </c>
      <c r="AH42" s="135" t="str">
        <f>+IF(AND('Mapa de Riesgos'!$H$155="Muy Baja",'Mapa de Riesgos'!$L$155="Catastrófico"),CONCATENATE("R",'Mapa de Riesgos'!$A$155),"")</f>
        <v/>
      </c>
      <c r="AI42" s="106"/>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c r="BX42" s="39"/>
    </row>
    <row r="43" spans="1:76" ht="18.75" x14ac:dyDescent="0.3">
      <c r="A43" s="39"/>
      <c r="B43" s="288"/>
      <c r="C43" s="288"/>
      <c r="D43" s="289"/>
      <c r="E43" s="292"/>
      <c r="F43" s="293"/>
      <c r="G43" s="293"/>
      <c r="H43" s="293"/>
      <c r="I43" s="293"/>
      <c r="J43" s="130" t="str">
        <f>+IF(AND('Mapa de Riesgos'!$H$12="Muy Baja",'Mapa de Riesgos'!$L$12="Leve"),CONCATENATE("R",'Mapa de Riesgos'!$A$12),"")</f>
        <v/>
      </c>
      <c r="K43" s="111" t="str">
        <f>+IF(AND('Mapa de Riesgos'!$H$25="Muy Baja",'Mapa de Riesgos'!$L$25="Leve"),CONCATENATE("R",'Mapa de Riesgos'!$A$25),"")</f>
        <v/>
      </c>
      <c r="L43" s="111" t="str">
        <f>+IF(AND('Mapa de Riesgos'!$H$68="Muy Baja",'Mapa de Riesgos'!$L$68="Leve"),CONCATENATE("R",'Mapa de Riesgos'!$A$68),"")</f>
        <v/>
      </c>
      <c r="M43" s="111" t="str">
        <f>+IF(AND('Mapa de Riesgos'!$H$113="Muy Baja",'Mapa de Riesgos'!$L$113="Leve"),CONCATENATE("R",'Mapa de Riesgos'!$A$113),"")</f>
        <v/>
      </c>
      <c r="N43" s="111" t="str">
        <f>+IF(AND('Mapa de Riesgos'!$H$161="Muy Baja",'Mapa de Riesgos'!$L$161="Leve"),CONCATENATE("R",'Mapa de Riesgos'!$A$161),"")</f>
        <v/>
      </c>
      <c r="O43" s="130" t="str">
        <f>+IF(AND('Mapa de Riesgos'!$H$12="Muy Baja",'Mapa de Riesgos'!$L$12="Menor"),CONCATENATE("R",'Mapa de Riesgos'!$A$12),"")</f>
        <v/>
      </c>
      <c r="P43" s="111" t="str">
        <f>+IF(AND('Mapa de Riesgos'!$H$25="Muy Baja",'Mapa de Riesgos'!$L$25="Menor"),CONCATENATE("R",'Mapa de Riesgos'!$A$25),"")</f>
        <v>R14</v>
      </c>
      <c r="Q43" s="111" t="str">
        <f>+IF(AND('Mapa de Riesgos'!$H$68="Muy Baja",'Mapa de Riesgos'!$L$68="Menor"),CONCATENATE("R",'Mapa de Riesgos'!$A$68),"")</f>
        <v/>
      </c>
      <c r="R43" s="111" t="str">
        <f>+IF(AND('Mapa de Riesgos'!$H$113="Muy Baja",'Mapa de Riesgos'!$L$113="Menor"),CONCATENATE("R",'Mapa de Riesgos'!$A$113),"")</f>
        <v/>
      </c>
      <c r="S43" s="111" t="str">
        <f>+IF(AND('Mapa de Riesgos'!$H$161="Muy Baja",'Mapa de Riesgos'!$L$161="Menor"),CONCATENATE("R",'Mapa de Riesgos'!$A$161),"")</f>
        <v/>
      </c>
      <c r="T43" s="123" t="str">
        <f>+IF(AND('Mapa de Riesgos'!$H$12="Muy Baja",'Mapa de Riesgos'!$L$12="Moderado"),CONCATENATE("R",'Mapa de Riesgos'!$A$12),"")</f>
        <v/>
      </c>
      <c r="U43" s="110" t="str">
        <f>+IF(AND('Mapa de Riesgos'!$H$25="Muy Baja",'Mapa de Riesgos'!$L$25="Moderado"),CONCATENATE("R",'Mapa de Riesgos'!$A$25),"")</f>
        <v/>
      </c>
      <c r="V43" s="110" t="str">
        <f>+IF(AND('Mapa de Riesgos'!$H$68="Muy Baja",'Mapa de Riesgos'!$L$68="Moderado"),CONCATENATE("R",'Mapa de Riesgos'!$A$68),"")</f>
        <v/>
      </c>
      <c r="W43" s="110" t="str">
        <f>+IF(AND('Mapa de Riesgos'!$H$113="Muy Baja",'Mapa de Riesgos'!$L$113="Moderado"),CONCATENATE("R",'Mapa de Riesgos'!$A$113),"")</f>
        <v/>
      </c>
      <c r="X43" s="110" t="str">
        <f>+IF(AND('Mapa de Riesgos'!$H$161="Muy Baja",'Mapa de Riesgos'!$L$161="Moderado"),CONCATENATE("R",'Mapa de Riesgos'!$A$161),"")</f>
        <v/>
      </c>
      <c r="Y43" s="115" t="str">
        <f>+IF(AND('Mapa de Riesgos'!$H$12="Muy Baja",'Mapa de Riesgos'!$L$12="Mayor"),CONCATENATE("R",'Mapa de Riesgos'!$A$12),"")</f>
        <v/>
      </c>
      <c r="Z43" s="108" t="str">
        <f>+IF(AND('Mapa de Riesgos'!$H$25="Muy Baja",'Mapa de Riesgos'!$L$25="Mayor"),CONCATENATE("R",'Mapa de Riesgos'!$A$25),"")</f>
        <v/>
      </c>
      <c r="AA43" s="108" t="str">
        <f>+IF(AND('Mapa de Riesgos'!$H$68="Muy Baja",'Mapa de Riesgos'!$L$68="Mayor"),CONCATENATE("R",'Mapa de Riesgos'!$A$68),"")</f>
        <v/>
      </c>
      <c r="AB43" s="108" t="str">
        <f>+IF(AND('Mapa de Riesgos'!$H$113="Muy Baja",'Mapa de Riesgos'!$L$113="Mayor"),CONCATENATE("R",'Mapa de Riesgos'!$A$113),"")</f>
        <v/>
      </c>
      <c r="AC43" s="108" t="str">
        <f>+IF(AND('Mapa de Riesgos'!$H$161="Muy Baja",'Mapa de Riesgos'!$L$161="Mayor"),CONCATENATE("R",'Mapa de Riesgos'!$A$161),"")</f>
        <v/>
      </c>
      <c r="AD43" s="139" t="str">
        <f>+IF(AND('Mapa de Riesgos'!$H$12="Muy Baja",'Mapa de Riesgos'!$L$12="Catastrófico"),CONCATENATE("R",'Mapa de Riesgos'!$A$12),"")</f>
        <v/>
      </c>
      <c r="AE43" s="109" t="str">
        <f>+IF(AND('Mapa de Riesgos'!$H$25="Muy Baja",'Mapa de Riesgos'!$L$25="Catastrófico"),CONCATENATE("R",'Mapa de Riesgos'!$A$25),"")</f>
        <v/>
      </c>
      <c r="AF43" s="109" t="str">
        <f>+IF(AND('Mapa de Riesgos'!$H$68="Muy Baja",'Mapa de Riesgos'!$L$68="Catastrófico"),CONCATENATE("R",'Mapa de Riesgos'!$A$68),"")</f>
        <v/>
      </c>
      <c r="AG43" s="109" t="str">
        <f>+IF(AND('Mapa de Riesgos'!$H$113="Muy Baja",'Mapa de Riesgos'!$L$113="Catastrófico"),CONCATENATE("R",'Mapa de Riesgos'!$A$113),"")</f>
        <v/>
      </c>
      <c r="AH43" s="135" t="str">
        <f>+IF(AND('Mapa de Riesgos'!$H$161="Muy Baja",'Mapa de Riesgos'!$L$161="Catastrófico"),CONCATENATE("R",'Mapa de Riesgos'!$A$161),"")</f>
        <v/>
      </c>
      <c r="AI43" s="106"/>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c r="BT43" s="39"/>
      <c r="BU43" s="39"/>
      <c r="BV43" s="39"/>
      <c r="BW43" s="39"/>
      <c r="BX43" s="39"/>
    </row>
    <row r="44" spans="1:76" ht="18.75" x14ac:dyDescent="0.3">
      <c r="A44" s="39"/>
      <c r="B44" s="288"/>
      <c r="C44" s="288"/>
      <c r="D44" s="289"/>
      <c r="E44" s="292"/>
      <c r="F44" s="293"/>
      <c r="G44" s="293"/>
      <c r="H44" s="293"/>
      <c r="I44" s="293"/>
      <c r="J44" s="130" t="str">
        <f>+IF(AND('Mapa de Riesgos'!$H$13="Muy Baja",'Mapa de Riesgos'!$L$13="Leve"),CONCATENATE("R",'Mapa de Riesgos'!$A$13),"")</f>
        <v/>
      </c>
      <c r="K44" s="111" t="str">
        <f>+IF(AND('Mapa de Riesgos'!$H$28="Muy Baja",'Mapa de Riesgos'!$L$28="Leve"),CONCATENATE("R",'Mapa de Riesgos'!$A$28),"")</f>
        <v/>
      </c>
      <c r="L44" s="111" t="str">
        <f>+IF(AND('Mapa de Riesgos'!$H$71="Muy Baja",'Mapa de Riesgos'!$L$71="Leve"),CONCATENATE("R",'Mapa de Riesgos'!$A$71),"")</f>
        <v/>
      </c>
      <c r="M44" s="111" t="str">
        <f>+IF(AND('Mapa de Riesgos'!$H$119="Muy Baja",'Mapa de Riesgos'!$L$119="Leve"),CONCATENATE("R",'Mapa de Riesgos'!$A$119),"")</f>
        <v/>
      </c>
      <c r="N44" s="111" t="str">
        <f>+IF(AND('Mapa de Riesgos'!$H$167="Muy Baja",'Mapa de Riesgos'!$L$167="Leve"),CONCATENATE("R",'Mapa de Riesgos'!$A$167),"")</f>
        <v/>
      </c>
      <c r="O44" s="130" t="str">
        <f>+IF(AND('Mapa de Riesgos'!$H$13="Muy Baja",'Mapa de Riesgos'!$L$13="Menor"),CONCATENATE("R",'Mapa de Riesgos'!$A$13),"")</f>
        <v/>
      </c>
      <c r="P44" s="111" t="str">
        <f>+IF(AND('Mapa de Riesgos'!$H$28="Muy Baja",'Mapa de Riesgos'!$L$28="Menor"),CONCATENATE("R",'Mapa de Riesgos'!$A$28),"")</f>
        <v/>
      </c>
      <c r="Q44" s="111" t="str">
        <f>+IF(AND('Mapa de Riesgos'!$H$71="Muy Baja",'Mapa de Riesgos'!$L$71="Menor"),CONCATENATE("R",'Mapa de Riesgos'!$A$71),"")</f>
        <v/>
      </c>
      <c r="R44" s="111" t="str">
        <f>+IF(AND('Mapa de Riesgos'!$H$119="Muy Baja",'Mapa de Riesgos'!$L$119="Menor"),CONCATENATE("R",'Mapa de Riesgos'!$A$119),"")</f>
        <v/>
      </c>
      <c r="S44" s="111" t="str">
        <f>+IF(AND('Mapa de Riesgos'!$H$167="Muy Baja",'Mapa de Riesgos'!$L$167="Menor"),CONCATENATE("R",'Mapa de Riesgos'!$A$167),"")</f>
        <v/>
      </c>
      <c r="T44" s="123" t="str">
        <f>+IF(AND('Mapa de Riesgos'!$H$13="Muy Baja",'Mapa de Riesgos'!$L$13="Moderado"),CONCATENATE("R",'Mapa de Riesgos'!$A$13),"")</f>
        <v/>
      </c>
      <c r="U44" s="110" t="str">
        <f>+IF(AND('Mapa de Riesgos'!$H$28="Muy Baja",'Mapa de Riesgos'!$L$28="Moderado"),CONCATENATE("R",'Mapa de Riesgos'!$A$28),"")</f>
        <v/>
      </c>
      <c r="V44" s="110" t="str">
        <f>+IF(AND('Mapa de Riesgos'!$H$71="Muy Baja",'Mapa de Riesgos'!$L$71="Moderado"),CONCATENATE("R",'Mapa de Riesgos'!$A$71),"")</f>
        <v/>
      </c>
      <c r="W44" s="110" t="str">
        <f>+IF(AND('Mapa de Riesgos'!$H$119="Muy Baja",'Mapa de Riesgos'!$L$119="Moderado"),CONCATENATE("R",'Mapa de Riesgos'!$A$119),"")</f>
        <v/>
      </c>
      <c r="X44" s="110" t="str">
        <f>+IF(AND('Mapa de Riesgos'!$H$167="Muy Baja",'Mapa de Riesgos'!$L$167="Moderado"),CONCATENATE("R",'Mapa de Riesgos'!$A$167),"")</f>
        <v/>
      </c>
      <c r="Y44" s="115" t="str">
        <f>+IF(AND('Mapa de Riesgos'!$H$13="Muy Baja",'Mapa de Riesgos'!$L$13="Mayor"),CONCATENATE("R",'Mapa de Riesgos'!$A$13),"")</f>
        <v/>
      </c>
      <c r="Z44" s="108" t="str">
        <f>+IF(AND('Mapa de Riesgos'!$H$28="Muy Baja",'Mapa de Riesgos'!$L$28="Mayor"),CONCATENATE("R",'Mapa de Riesgos'!$A$28),"")</f>
        <v/>
      </c>
      <c r="AA44" s="108" t="str">
        <f>+IF(AND('Mapa de Riesgos'!$H$71="Muy Baja",'Mapa de Riesgos'!$L$71="Mayor"),CONCATENATE("R",'Mapa de Riesgos'!$A$71),"")</f>
        <v/>
      </c>
      <c r="AB44" s="108" t="str">
        <f>+IF(AND('Mapa de Riesgos'!$H$119="Muy Baja",'Mapa de Riesgos'!$L$119="Mayor"),CONCATENATE("R",'Mapa de Riesgos'!$A$119),"")</f>
        <v/>
      </c>
      <c r="AC44" s="108" t="str">
        <f>+IF(AND('Mapa de Riesgos'!$H$167="Muy Baja",'Mapa de Riesgos'!$L$167="Mayor"),CONCATENATE("R",'Mapa de Riesgos'!$A$167),"")</f>
        <v/>
      </c>
      <c r="AD44" s="139" t="str">
        <f>+IF(AND('Mapa de Riesgos'!$H$13="Muy Baja",'Mapa de Riesgos'!$L$13="Catastrófico"),CONCATENATE("R",'Mapa de Riesgos'!$A$13),"")</f>
        <v/>
      </c>
      <c r="AE44" s="109" t="str">
        <f>+IF(AND('Mapa de Riesgos'!$H$28="Muy Baja",'Mapa de Riesgos'!$L$28="Catastrófico"),CONCATENATE("R",'Mapa de Riesgos'!$A$28),"")</f>
        <v/>
      </c>
      <c r="AF44" s="109" t="str">
        <f>+IF(AND('Mapa de Riesgos'!$H$71="Muy Baja",'Mapa de Riesgos'!$L$71="Catastrófico"),CONCATENATE("R",'Mapa de Riesgos'!$A$71),"")</f>
        <v/>
      </c>
      <c r="AG44" s="109" t="str">
        <f>+IF(AND('Mapa de Riesgos'!$H$119="Muy Baja",'Mapa de Riesgos'!$L$119="Catastrófico"),CONCATENATE("R",'Mapa de Riesgos'!$A$119),"")</f>
        <v/>
      </c>
      <c r="AH44" s="135" t="str">
        <f>+IF(AND('Mapa de Riesgos'!$H$167="Muy Baja",'Mapa de Riesgos'!$L$167="Catastrófico"),CONCATENATE("R",'Mapa de Riesgos'!$A$167),"")</f>
        <v/>
      </c>
      <c r="AI44" s="106"/>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row>
    <row r="45" spans="1:76" ht="19.5" thickBot="1" x14ac:dyDescent="0.35">
      <c r="A45" s="39"/>
      <c r="B45" s="288"/>
      <c r="C45" s="288"/>
      <c r="D45" s="289"/>
      <c r="E45" s="294"/>
      <c r="F45" s="295"/>
      <c r="G45" s="295"/>
      <c r="H45" s="295"/>
      <c r="I45" s="295"/>
      <c r="J45" s="131" t="str">
        <f>+IF(AND('Mapa de Riesgos'!$H$16="Muy Baja",'Mapa de Riesgos'!$L$16="Leve"),CONCATENATE("R",'Mapa de Riesgos'!$A$16),"")</f>
        <v/>
      </c>
      <c r="K45" s="132" t="str">
        <f>+IF(AND('Mapa de Riesgos'!$H$29="Muy Baja",'Mapa de Riesgos'!$L$29="Leve"),CONCATENATE("R",'Mapa de Riesgos'!$A$29),"")</f>
        <v/>
      </c>
      <c r="L45" s="132" t="str">
        <f>+IF(AND('Mapa de Riesgos'!$H$77="Muy Baja",'Mapa de Riesgos'!$L$77="Leve"),CONCATENATE("R",'Mapa de Riesgos'!$A$77),"")</f>
        <v/>
      </c>
      <c r="M45" s="132" t="str">
        <f>+IF(AND('Mapa de Riesgos'!$H$125="Muy Baja",'Mapa de Riesgos'!$L$125="Leve"),CONCATENATE("R",'Mapa de Riesgos'!$A$125),"")</f>
        <v/>
      </c>
      <c r="N45" s="132" t="str">
        <f>+IF(AND('Mapa de Riesgos'!$H$173="Muy Baja",'Mapa de Riesgos'!$L$173="Leve"),CONCATENATE("R",'Mapa de Riesgos'!$A$173),"")</f>
        <v/>
      </c>
      <c r="O45" s="131" t="str">
        <f>+IF(AND('Mapa de Riesgos'!$H$16="Muy Baja",'Mapa de Riesgos'!$L$16="Menor"),CONCATENATE("R",'Mapa de Riesgos'!$A$16),"")</f>
        <v/>
      </c>
      <c r="P45" s="132" t="str">
        <f>+IF(AND('Mapa de Riesgos'!$H$29="Muy Baja",'Mapa de Riesgos'!$L$29="Menor"),CONCATENATE("R",'Mapa de Riesgos'!$A$29),"")</f>
        <v/>
      </c>
      <c r="Q45" s="132" t="str">
        <f>+IF(AND('Mapa de Riesgos'!$H$77="Muy Baja",'Mapa de Riesgos'!$L$77="Menor"),CONCATENATE("R",'Mapa de Riesgos'!$A$77),"")</f>
        <v/>
      </c>
      <c r="R45" s="132" t="str">
        <f>+IF(AND('Mapa de Riesgos'!$H$125="Muy Baja",'Mapa de Riesgos'!$L$125="Menor"),CONCATENATE("R",'Mapa de Riesgos'!$A$125),"")</f>
        <v/>
      </c>
      <c r="S45" s="132" t="str">
        <f>+IF(AND('Mapa de Riesgos'!$H$173="Muy Baja",'Mapa de Riesgos'!$L$173="Menor"),CONCATENATE("R",'Mapa de Riesgos'!$A$173),"")</f>
        <v/>
      </c>
      <c r="T45" s="125" t="str">
        <f>+IF(AND('Mapa de Riesgos'!$H$16="Muy Baja",'Mapa de Riesgos'!$L$16="Moderado"),CONCATENATE("R",'Mapa de Riesgos'!$A$16),"")</f>
        <v/>
      </c>
      <c r="U45" s="126" t="str">
        <f>+IF(AND('Mapa de Riesgos'!$H$29="Muy Baja",'Mapa de Riesgos'!$L$29="Moderado"),CONCATENATE("R",'Mapa de Riesgos'!$A$29),"")</f>
        <v/>
      </c>
      <c r="V45" s="126" t="str">
        <f>+IF(AND('Mapa de Riesgos'!$H$77="Muy Baja",'Mapa de Riesgos'!$L$77="Moderado"),CONCATENATE("R",'Mapa de Riesgos'!$A$77),"")</f>
        <v/>
      </c>
      <c r="W45" s="126" t="str">
        <f>+IF(AND('Mapa de Riesgos'!$H$125="Muy Baja",'Mapa de Riesgos'!$L$125="Moderado"),CONCATENATE("R",'Mapa de Riesgos'!$A$125),"")</f>
        <v/>
      </c>
      <c r="X45" s="126" t="str">
        <f>+IF(AND('Mapa de Riesgos'!$H$173="Muy Baja",'Mapa de Riesgos'!$L$173="Moderado"),CONCATENATE("R",'Mapa de Riesgos'!$A$173),"")</f>
        <v/>
      </c>
      <c r="Y45" s="117" t="str">
        <f>+IF(AND('Mapa de Riesgos'!$H$16="Muy Baja",'Mapa de Riesgos'!$L$16="Mayor"),CONCATENATE("R",'Mapa de Riesgos'!$A$16),"")</f>
        <v/>
      </c>
      <c r="Z45" s="118" t="str">
        <f>+IF(AND('Mapa de Riesgos'!$H$29="Muy Baja",'Mapa de Riesgos'!$L$29="Mayor"),CONCATENATE("R",'Mapa de Riesgos'!$A$29),"")</f>
        <v/>
      </c>
      <c r="AA45" s="118" t="str">
        <f>+IF(AND('Mapa de Riesgos'!$H$77="Muy Baja",'Mapa de Riesgos'!$L$77="Mayor"),CONCATENATE("R",'Mapa de Riesgos'!$A$77),"")</f>
        <v/>
      </c>
      <c r="AB45" s="118" t="str">
        <f>+IF(AND('Mapa de Riesgos'!$H$125="Muy Baja",'Mapa de Riesgos'!$L$125="Mayor"),CONCATENATE("R",'Mapa de Riesgos'!$A$125),"")</f>
        <v/>
      </c>
      <c r="AC45" s="118" t="str">
        <f>+IF(AND('Mapa de Riesgos'!$H$173="Muy Baja",'Mapa de Riesgos'!$L$173="Mayor"),CONCATENATE("R",'Mapa de Riesgos'!$A$173),"")</f>
        <v/>
      </c>
      <c r="AD45" s="140" t="str">
        <f>+IF(AND('Mapa de Riesgos'!$H$16="Muy Baja",'Mapa de Riesgos'!$L$16="Catastrófico"),CONCATENATE("R",'Mapa de Riesgos'!$A$16),"")</f>
        <v/>
      </c>
      <c r="AE45" s="136" t="str">
        <f>+IF(AND('Mapa de Riesgos'!$H$29="Muy Baja",'Mapa de Riesgos'!$L$29="Catastrófico"),CONCATENATE("R",'Mapa de Riesgos'!$A$29),"")</f>
        <v/>
      </c>
      <c r="AF45" s="136" t="str">
        <f>+IF(AND('Mapa de Riesgos'!$H$77="Muy Baja",'Mapa de Riesgos'!$L$77="Catastrófico"),CONCATENATE("R",'Mapa de Riesgos'!$A$77),"")</f>
        <v/>
      </c>
      <c r="AG45" s="136" t="str">
        <f>+IF(AND('Mapa de Riesgos'!$H$125="Muy Baja",'Mapa de Riesgos'!$L$125="Catastrófico"),CONCATENATE("R",'Mapa de Riesgos'!$A$125),"")</f>
        <v/>
      </c>
      <c r="AH45" s="137" t="str">
        <f>+IF(AND('Mapa de Riesgos'!$H$173="Muy Baja",'Mapa de Riesgos'!$L$173="Catastrófico"),CONCATENATE("R",'Mapa de Riesgos'!$A$173),"")</f>
        <v/>
      </c>
      <c r="AI45" s="106"/>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c r="BX45" s="39"/>
    </row>
    <row r="46" spans="1:76" ht="153" customHeight="1" thickBot="1" x14ac:dyDescent="0.3">
      <c r="A46" s="39"/>
      <c r="B46" s="39"/>
      <c r="C46" s="39"/>
      <c r="D46" s="39"/>
      <c r="E46" s="39"/>
      <c r="F46" s="39"/>
      <c r="G46" s="39"/>
      <c r="H46" s="39"/>
      <c r="I46" s="39"/>
      <c r="J46" s="332" t="s">
        <v>85</v>
      </c>
      <c r="K46" s="333"/>
      <c r="L46" s="333"/>
      <c r="M46" s="333"/>
      <c r="N46" s="334"/>
      <c r="O46" s="332" t="s">
        <v>86</v>
      </c>
      <c r="P46" s="333"/>
      <c r="Q46" s="333"/>
      <c r="R46" s="333"/>
      <c r="S46" s="334"/>
      <c r="T46" s="332" t="s">
        <v>87</v>
      </c>
      <c r="U46" s="333"/>
      <c r="V46" s="333"/>
      <c r="W46" s="333"/>
      <c r="X46" s="334"/>
      <c r="Y46" s="332" t="s">
        <v>88</v>
      </c>
      <c r="Z46" s="333"/>
      <c r="AA46" s="333"/>
      <c r="AB46" s="333"/>
      <c r="AC46" s="334"/>
      <c r="AD46" s="332" t="s">
        <v>89</v>
      </c>
      <c r="AE46" s="333"/>
      <c r="AF46" s="333"/>
      <c r="AG46" s="333"/>
      <c r="AH46" s="334"/>
      <c r="AI46" s="107"/>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c r="BW46" s="39"/>
      <c r="BX46" s="39"/>
    </row>
    <row r="47" spans="1:76"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c r="BX47" s="39"/>
    </row>
    <row r="48" spans="1:76"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c r="BX48" s="39"/>
    </row>
    <row r="49" spans="1:76"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c r="BX49" s="39"/>
    </row>
    <row r="50" spans="1:76"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c r="BX50" s="39"/>
    </row>
    <row r="51" spans="1:76"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c r="BX51" s="39"/>
    </row>
    <row r="52" spans="1:76"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c r="BX52" s="39"/>
    </row>
    <row r="53" spans="1:76"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row>
    <row r="54" spans="1:76"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row>
    <row r="55" spans="1:76"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row>
    <row r="56" spans="1:76"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c r="BX56" s="39"/>
    </row>
    <row r="57" spans="1:76"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row>
    <row r="58" spans="1:76"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row>
    <row r="59" spans="1:76"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row>
    <row r="60" spans="1:76"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row>
    <row r="61" spans="1:76"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row>
    <row r="62" spans="1:76"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row>
    <row r="63" spans="1:76"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row>
    <row r="64" spans="1:76"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row>
    <row r="65" spans="1:76"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row>
    <row r="66" spans="1:76"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c r="BX66" s="39"/>
    </row>
    <row r="67" spans="1:76"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row>
    <row r="68" spans="1:76"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39"/>
    </row>
    <row r="69" spans="1:76"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c r="BG69" s="39"/>
    </row>
    <row r="70" spans="1:76"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row>
    <row r="71" spans="1:76"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row>
    <row r="72" spans="1:76"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c r="BG72" s="39"/>
    </row>
    <row r="73" spans="1:76"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row>
    <row r="74" spans="1:76"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c r="BG74" s="39"/>
    </row>
    <row r="75" spans="1:76"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c r="BG75" s="39"/>
    </row>
    <row r="76" spans="1:76"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c r="BG76" s="39"/>
    </row>
    <row r="77" spans="1:76"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row>
    <row r="78" spans="1:76"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row>
    <row r="79" spans="1:76"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row>
    <row r="80" spans="1:76"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row>
    <row r="81" spans="1:59"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row>
    <row r="82" spans="1:59"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row>
    <row r="83" spans="1:59"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row>
    <row r="84" spans="1:59"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row>
    <row r="85" spans="1:59"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row>
    <row r="86" spans="1:59"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row>
    <row r="87" spans="1:59"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row>
    <row r="88" spans="1:59"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row>
    <row r="89" spans="1:59"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row>
    <row r="90" spans="1:59"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row>
    <row r="91" spans="1:59"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row>
    <row r="92" spans="1:59"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row>
    <row r="93" spans="1:59"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row>
    <row r="94" spans="1:59"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row>
    <row r="95" spans="1:59"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row>
    <row r="96" spans="1:59"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row>
    <row r="97" spans="1:59"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row>
    <row r="98" spans="1:59"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row>
    <row r="99" spans="1:59"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row>
    <row r="100" spans="1:59"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row>
    <row r="101" spans="1:59"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row>
    <row r="102" spans="1:59"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row>
    <row r="103" spans="1:59"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row>
    <row r="104" spans="1:59"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row>
    <row r="105" spans="1:59"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row>
    <row r="106" spans="1:59"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row>
    <row r="107" spans="1:59"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row>
    <row r="108" spans="1:59"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row>
    <row r="109" spans="1:59"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row>
    <row r="110" spans="1:59" x14ac:dyDescent="0.25">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row>
    <row r="111" spans="1:59" x14ac:dyDescent="0.25">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row>
    <row r="112" spans="1:59" x14ac:dyDescent="0.25">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row>
    <row r="113" spans="2:59" x14ac:dyDescent="0.25">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row>
    <row r="114" spans="2:59" x14ac:dyDescent="0.25">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row>
    <row r="115" spans="2:59" x14ac:dyDescent="0.25">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row>
    <row r="116" spans="2:59" x14ac:dyDescent="0.25">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row>
    <row r="117" spans="2:59" x14ac:dyDescent="0.25">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row>
    <row r="118" spans="2:59" x14ac:dyDescent="0.25">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row>
    <row r="119" spans="2:59" x14ac:dyDescent="0.25">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row>
    <row r="120" spans="2:59" x14ac:dyDescent="0.25">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row>
    <row r="121" spans="2:59" x14ac:dyDescent="0.25">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row>
    <row r="122" spans="2:59" x14ac:dyDescent="0.25">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row>
    <row r="123" spans="2:59" x14ac:dyDescent="0.25">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row>
    <row r="124" spans="2:59" x14ac:dyDescent="0.25">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row>
    <row r="125" spans="2:59" x14ac:dyDescent="0.25">
      <c r="B125" s="39"/>
      <c r="C125" s="39"/>
      <c r="D125" s="39"/>
      <c r="E125" s="39"/>
      <c r="F125" s="39"/>
      <c r="G125" s="39"/>
      <c r="H125" s="39"/>
      <c r="I125" s="39"/>
    </row>
    <row r="126" spans="2:59" x14ac:dyDescent="0.25">
      <c r="B126" s="39"/>
      <c r="C126" s="39"/>
      <c r="D126" s="39"/>
      <c r="E126" s="39"/>
      <c r="F126" s="39"/>
      <c r="G126" s="39"/>
      <c r="H126" s="39"/>
      <c r="I126" s="39"/>
    </row>
    <row r="127" spans="2:59" x14ac:dyDescent="0.25">
      <c r="B127" s="39"/>
      <c r="C127" s="39"/>
      <c r="D127" s="39"/>
      <c r="E127" s="39"/>
      <c r="F127" s="39"/>
      <c r="G127" s="39"/>
      <c r="H127" s="39"/>
      <c r="I127" s="39"/>
    </row>
    <row r="128" spans="2:59" x14ac:dyDescent="0.25">
      <c r="B128" s="39"/>
      <c r="C128" s="39"/>
      <c r="D128" s="39"/>
      <c r="E128" s="39"/>
      <c r="F128" s="39"/>
      <c r="G128" s="39"/>
      <c r="H128" s="39"/>
      <c r="I128" s="39"/>
    </row>
  </sheetData>
  <mergeCells count="17">
    <mergeCell ref="J46:N46"/>
    <mergeCell ref="O46:S46"/>
    <mergeCell ref="T46:X46"/>
    <mergeCell ref="Y46:AC46"/>
    <mergeCell ref="AD46:AH46"/>
    <mergeCell ref="B2:I4"/>
    <mergeCell ref="J2:AI4"/>
    <mergeCell ref="B6:D45"/>
    <mergeCell ref="E6:I13"/>
    <mergeCell ref="AK6:AP13"/>
    <mergeCell ref="E14:I21"/>
    <mergeCell ref="AK14:AP21"/>
    <mergeCell ref="E22:I29"/>
    <mergeCell ref="AK22:AP29"/>
    <mergeCell ref="E30:I37"/>
    <mergeCell ref="AK30:AP37"/>
    <mergeCell ref="E38:I4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0B1DF-CBC2-424D-8670-E2553E6F9E6C}">
  <dimension ref="A1:CP128"/>
  <sheetViews>
    <sheetView showGridLines="0" zoomScale="50" zoomScaleNormal="50" workbookViewId="0">
      <selection activeCell="Z33" sqref="Z33"/>
    </sheetView>
  </sheetViews>
  <sheetFormatPr baseColWidth="10" defaultColWidth="7.7109375" defaultRowHeight="15" x14ac:dyDescent="0.25"/>
  <sheetData>
    <row r="1" spans="1:94"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row>
    <row r="2" spans="1:94" x14ac:dyDescent="0.25">
      <c r="A2" s="39"/>
      <c r="B2" s="286" t="s">
        <v>74</v>
      </c>
      <c r="C2" s="286"/>
      <c r="D2" s="286"/>
      <c r="E2" s="286"/>
      <c r="F2" s="286"/>
      <c r="G2" s="286"/>
      <c r="H2" s="286"/>
      <c r="I2" s="286"/>
      <c r="J2" s="287" t="s">
        <v>12</v>
      </c>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row>
    <row r="3" spans="1:94" x14ac:dyDescent="0.25">
      <c r="A3" s="39"/>
      <c r="B3" s="286"/>
      <c r="C3" s="286"/>
      <c r="D3" s="286"/>
      <c r="E3" s="286"/>
      <c r="F3" s="286"/>
      <c r="G3" s="286"/>
      <c r="H3" s="286"/>
      <c r="I3" s="286"/>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row>
    <row r="4" spans="1:94" x14ac:dyDescent="0.25">
      <c r="A4" s="39"/>
      <c r="B4" s="286"/>
      <c r="C4" s="286"/>
      <c r="D4" s="286"/>
      <c r="E4" s="286"/>
      <c r="F4" s="286"/>
      <c r="G4" s="286"/>
      <c r="H4" s="286"/>
      <c r="I4" s="286"/>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row>
    <row r="5" spans="1:94" ht="15.75" thickBot="1" x14ac:dyDescent="0.3">
      <c r="A5" s="39"/>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row>
    <row r="6" spans="1:94" ht="18.75" x14ac:dyDescent="0.3">
      <c r="A6" s="39"/>
      <c r="B6" s="288" t="s">
        <v>75</v>
      </c>
      <c r="C6" s="288"/>
      <c r="D6" s="289"/>
      <c r="E6" s="290" t="s">
        <v>76</v>
      </c>
      <c r="F6" s="291"/>
      <c r="G6" s="291"/>
      <c r="H6" s="291"/>
      <c r="I6" s="291"/>
      <c r="J6" s="112" t="e">
        <f>+IF(AND('Mapa de Riesgos'!#REF!="Muy AAAta",'Mapa de Riesgos'!#REF!="AAeve"),CONCATENATE("R",'Mapa de Riesgos'!$A$7),"")</f>
        <v>#REF!</v>
      </c>
      <c r="K6" s="113" t="e">
        <f>+IF(AND('Mapa de Riesgos'!#REF!="Muy AAAta",'Mapa de Riesgos'!#REF!="AAeve"),CONCATENATE("R",'Mapa de Riesgos'!$A$17),"")</f>
        <v>#REF!</v>
      </c>
      <c r="L6" s="113" t="e">
        <f>+IF(AND('Mapa de Riesgos'!#REF!="Muy AAAta",'Mapa de Riesgos'!#REF!="AAeve"),CONCATENATE("R",'Mapa de Riesgos'!$A$35),"")</f>
        <v>#REF!</v>
      </c>
      <c r="M6" s="113" t="e">
        <f>+IF(AND('Mapa de Riesgos'!#REF!="Muy AAAta",'Mapa de Riesgos'!#REF!="AAeve"),CONCATENATE("R",'Mapa de Riesgos'!$A$83),"")</f>
        <v>#REF!</v>
      </c>
      <c r="N6" s="113" t="e">
        <f>+IF(AND('Mapa de Riesgos'!#REF!="Muy AAAta",'Mapa de Riesgos'!#REF!="AAeve"),CONCATENATE("R",'Mapa de Riesgos'!$A$131),"")</f>
        <v>#REF!</v>
      </c>
      <c r="O6" s="112" t="e">
        <f>+IF(AND('Mapa de Riesgos'!#REF!="Muy AAAta",'Mapa de Riesgos'!#REF!="Menor"),CONCATENATE("R",'Mapa de Riesgos'!$A$7),"")</f>
        <v>#REF!</v>
      </c>
      <c r="P6" s="113" t="e">
        <f>+IF(AND('Mapa de Riesgos'!#REF!="Muy AAAta",'Mapa de Riesgos'!#REF!="Menor"),CONCATENATE("R",'Mapa de Riesgos'!$A$17),"")</f>
        <v>#REF!</v>
      </c>
      <c r="Q6" s="113" t="e">
        <f>+IF(AND('Mapa de Riesgos'!#REF!="Muy AAAta",'Mapa de Riesgos'!#REF!="Menor"),CONCATENATE("R",'Mapa de Riesgos'!$A$35),"")</f>
        <v>#REF!</v>
      </c>
      <c r="R6" s="113" t="e">
        <f>+IF(AND('Mapa de Riesgos'!#REF!="Muy AAAta",'Mapa de Riesgos'!#REF!="Menor"),CONCATENATE("R",'Mapa de Riesgos'!$A$83),"")</f>
        <v>#REF!</v>
      </c>
      <c r="S6" s="113" t="e">
        <f>+IF(AND('Mapa de Riesgos'!#REF!="Muy AAAta",'Mapa de Riesgos'!#REF!="Menor"),CONCATENATE("R",'Mapa de Riesgos'!$A$131),"")</f>
        <v>#REF!</v>
      </c>
      <c r="T6" s="112" t="e">
        <f>+IF(AND('Mapa de Riesgos'!#REF!="Muy AAAta",'Mapa de Riesgos'!#REF!="Moderado"),CONCATENATE("R",'Mapa de Riesgos'!$A$7),"")</f>
        <v>#REF!</v>
      </c>
      <c r="U6" s="113" t="e">
        <f>+IF(AND('Mapa de Riesgos'!#REF!="Muy AAAta",'Mapa de Riesgos'!#REF!="Moderado"),CONCATENATE("R",'Mapa de Riesgos'!$A$17),"")</f>
        <v>#REF!</v>
      </c>
      <c r="V6" s="113" t="e">
        <f>+IF(AND('Mapa de Riesgos'!#REF!="Muy AAAta",'Mapa de Riesgos'!#REF!="Moderado"),CONCATENATE("R",'Mapa de Riesgos'!$A$35),"")</f>
        <v>#REF!</v>
      </c>
      <c r="W6" s="113" t="e">
        <f>+IF(AND('Mapa de Riesgos'!#REF!="Muy AAAta",'Mapa de Riesgos'!#REF!="Moderado"),CONCATENATE("R",'Mapa de Riesgos'!$A$83),"")</f>
        <v>#REF!</v>
      </c>
      <c r="X6" s="113" t="e">
        <f>+IF(AND('Mapa de Riesgos'!#REF!="Muy AAAta",'Mapa de Riesgos'!#REF!="Moderado"),CONCATENATE("R",'Mapa de Riesgos'!$A$131),"")</f>
        <v>#REF!</v>
      </c>
      <c r="Y6" s="112" t="e">
        <f>+IF(AND('Mapa de Riesgos'!#REF!="Muy AAAta",'Mapa de Riesgos'!#REF!="Mayor"),CONCATENATE("R",'Mapa de Riesgos'!$A$7),"")</f>
        <v>#REF!</v>
      </c>
      <c r="Z6" s="113" t="e">
        <f>+IF(AND('Mapa de Riesgos'!#REF!="Muy AAAta",'Mapa de Riesgos'!#REF!="Mayor"),CONCATENATE("R",'Mapa de Riesgos'!$A$17),"")</f>
        <v>#REF!</v>
      </c>
      <c r="AA6" s="113" t="e">
        <f>+IF(AND('Mapa de Riesgos'!#REF!="Muy AAAta",'Mapa de Riesgos'!#REF!="Mayor"),CONCATENATE("R",'Mapa de Riesgos'!$A$35),"")</f>
        <v>#REF!</v>
      </c>
      <c r="AB6" s="113" t="e">
        <f>+IF(AND('Mapa de Riesgos'!#REF!="Muy AAAta",'Mapa de Riesgos'!#REF!="Mayor"),CONCATENATE("R",'Mapa de Riesgos'!$A$83),"")</f>
        <v>#REF!</v>
      </c>
      <c r="AC6" s="113" t="e">
        <f>+IF(AND('Mapa de Riesgos'!#REF!="Muy AAAta",'Mapa de Riesgos'!#REF!="Mayor"),CONCATENATE("R",'Mapa de Riesgos'!$A$131),"")</f>
        <v>#REF!</v>
      </c>
      <c r="AD6" s="138" t="e">
        <f>+IF(AND('Mapa de Riesgos'!#REF!="Muy AAAta",'Mapa de Riesgos'!#REF!="Catastrófico"),CONCATENATE("R",'Mapa de Riesgos'!$A$7),"")</f>
        <v>#REF!</v>
      </c>
      <c r="AE6" s="133" t="e">
        <f>+IF(AND('Mapa de Riesgos'!#REF!="Muy AAAta",'Mapa de Riesgos'!#REF!="Catastrófico"),CONCATENATE("R",'Mapa de Riesgos'!$A$17),"")</f>
        <v>#REF!</v>
      </c>
      <c r="AF6" s="133" t="e">
        <f>+IF(AND('Mapa de Riesgos'!#REF!="Muy AAAta",'Mapa de Riesgos'!#REF!="Catastrófico"),CONCATENATE("R",'Mapa de Riesgos'!$A$35),"")</f>
        <v>#REF!</v>
      </c>
      <c r="AG6" s="133" t="e">
        <f>+IF(AND('Mapa de Riesgos'!#REF!="Muy AAAta",'Mapa de Riesgos'!#REF!="Catastrófico"),CONCATENATE("R",'Mapa de Riesgos'!$A$83),"")</f>
        <v>#REF!</v>
      </c>
      <c r="AH6" s="134" t="e">
        <f>+IF(AND('Mapa de Riesgos'!#REF!="Muy AAAta",'Mapa de Riesgos'!#REF!="Catastrófico"),CONCATENATE("R",'Mapa de Riesgos'!$A$131),"")</f>
        <v>#REF!</v>
      </c>
      <c r="AJ6" s="296" t="s">
        <v>77</v>
      </c>
      <c r="AK6" s="297"/>
      <c r="AL6" s="297"/>
      <c r="AM6" s="297"/>
      <c r="AN6" s="297"/>
      <c r="AO6" s="298"/>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row>
    <row r="7" spans="1:94" ht="18.75" x14ac:dyDescent="0.3">
      <c r="A7" s="39"/>
      <c r="B7" s="288"/>
      <c r="C7" s="288"/>
      <c r="D7" s="289"/>
      <c r="E7" s="292"/>
      <c r="F7" s="293"/>
      <c r="G7" s="293"/>
      <c r="H7" s="293"/>
      <c r="I7" s="293"/>
      <c r="J7" s="115" t="e">
        <f>+IF(AND('Mapa de Riesgos'!#REF!="Muy AAAta",'Mapa de Riesgos'!#REF!="AAeve"),CONCATENATE("R",'Mapa de Riesgos'!$A$8),"")</f>
        <v>#REF!</v>
      </c>
      <c r="K7" s="108" t="e">
        <f>+IF(AND('Mapa de Riesgos'!#REF!="Muy AAAta",'Mapa de Riesgos'!#REF!="AAeve"),CONCATENATE("R",'Mapa de Riesgos'!$A$18),"")</f>
        <v>#REF!</v>
      </c>
      <c r="L7" s="108" t="e">
        <f>+IF(AND('Mapa de Riesgos'!#REF!="Muy AAAta",'Mapa de Riesgos'!#REF!="AAeve"),CONCATENATE("R",'Mapa de Riesgos'!$A$41),"")</f>
        <v>#REF!</v>
      </c>
      <c r="M7" s="108" t="e">
        <f>+IF(AND('Mapa de Riesgos'!#REF!="Muy AAAta",'Mapa de Riesgos'!#REF!="AAeve"),CONCATENATE("R",'Mapa de Riesgos'!$A$89),"")</f>
        <v>#REF!</v>
      </c>
      <c r="N7" s="108" t="e">
        <f>+IF(AND('Mapa de Riesgos'!#REF!="Muy AAAta",'Mapa de Riesgos'!#REF!="AAeve"),CONCATENATE("R",'Mapa de Riesgos'!$A$137),"")</f>
        <v>#REF!</v>
      </c>
      <c r="O7" s="115" t="e">
        <f>+IF(AND('Mapa de Riesgos'!#REF!="Muy AAAta",'Mapa de Riesgos'!#REF!="Menor"),CONCATENATE("R",'Mapa de Riesgos'!$A$8),"")</f>
        <v>#REF!</v>
      </c>
      <c r="P7" s="108" t="e">
        <f>+IF(AND('Mapa de Riesgos'!#REF!="Muy AAAta",'Mapa de Riesgos'!#REF!="Menor"),CONCATENATE("R",'Mapa de Riesgos'!$A$18),"")</f>
        <v>#REF!</v>
      </c>
      <c r="Q7" s="108" t="e">
        <f>+IF(AND('Mapa de Riesgos'!#REF!="Muy AAAta",'Mapa de Riesgos'!#REF!="Menor"),CONCATENATE("R",'Mapa de Riesgos'!$A$41),"")</f>
        <v>#REF!</v>
      </c>
      <c r="R7" s="108" t="e">
        <f>+IF(AND('Mapa de Riesgos'!#REF!="Muy AAAta",'Mapa de Riesgos'!#REF!="Menor"),CONCATENATE("R",'Mapa de Riesgos'!$A$89),"")</f>
        <v>#REF!</v>
      </c>
      <c r="S7" s="108" t="e">
        <f>+IF(AND('Mapa de Riesgos'!#REF!="Muy AAAta",'Mapa de Riesgos'!#REF!="Menor"),CONCATENATE("R",'Mapa de Riesgos'!$A$137),"")</f>
        <v>#REF!</v>
      </c>
      <c r="T7" s="115" t="e">
        <f>+IF(AND('Mapa de Riesgos'!#REF!="Muy AAAta",'Mapa de Riesgos'!#REF!="Moderado"),CONCATENATE("R",'Mapa de Riesgos'!$A$8),"")</f>
        <v>#REF!</v>
      </c>
      <c r="U7" s="108" t="e">
        <f>+IF(AND('Mapa de Riesgos'!#REF!="Muy AAAta",'Mapa de Riesgos'!#REF!="Moderado"),CONCATENATE("R",'Mapa de Riesgos'!$A$18),"")</f>
        <v>#REF!</v>
      </c>
      <c r="V7" s="108" t="e">
        <f>+IF(AND('Mapa de Riesgos'!#REF!="Muy AAAta",'Mapa de Riesgos'!#REF!="Moderado"),CONCATENATE("R",'Mapa de Riesgos'!$A$41),"")</f>
        <v>#REF!</v>
      </c>
      <c r="W7" s="108" t="e">
        <f>+IF(AND('Mapa de Riesgos'!#REF!="Muy AAAta",'Mapa de Riesgos'!#REF!="Moderado"),CONCATENATE("R",'Mapa de Riesgos'!$A$89),"")</f>
        <v>#REF!</v>
      </c>
      <c r="X7" s="108" t="e">
        <f>+IF(AND('Mapa de Riesgos'!#REF!="Muy AAAta",'Mapa de Riesgos'!#REF!="Moderado"),CONCATENATE("R",'Mapa de Riesgos'!$A$137),"")</f>
        <v>#REF!</v>
      </c>
      <c r="Y7" s="115" t="e">
        <f>+IF(AND('Mapa de Riesgos'!#REF!="Muy AAAta",'Mapa de Riesgos'!#REF!="Mayor"),CONCATENATE("R",'Mapa de Riesgos'!$A$8),"")</f>
        <v>#REF!</v>
      </c>
      <c r="Z7" s="108" t="e">
        <f>+IF(AND('Mapa de Riesgos'!#REF!="Muy AAAta",'Mapa de Riesgos'!#REF!="Mayor"),CONCATENATE("R",'Mapa de Riesgos'!$A$18),"")</f>
        <v>#REF!</v>
      </c>
      <c r="AA7" s="108" t="e">
        <f>+IF(AND('Mapa de Riesgos'!#REF!="Muy AAAta",'Mapa de Riesgos'!#REF!="Mayor"),CONCATENATE("R",'Mapa de Riesgos'!$A$41),"")</f>
        <v>#REF!</v>
      </c>
      <c r="AB7" s="108" t="e">
        <f>+IF(AND('Mapa de Riesgos'!#REF!="Muy AAAta",'Mapa de Riesgos'!#REF!="Mayor"),CONCATENATE("R",'Mapa de Riesgos'!$A$89),"")</f>
        <v>#REF!</v>
      </c>
      <c r="AC7" s="108" t="e">
        <f>+IF(AND('Mapa de Riesgos'!#REF!="Muy AAAta",'Mapa de Riesgos'!#REF!="Mayor"),CONCATENATE("R",'Mapa de Riesgos'!$A$137),"")</f>
        <v>#REF!</v>
      </c>
      <c r="AD7" s="139" t="e">
        <f>+IF(AND('Mapa de Riesgos'!#REF!="Muy AAAta",'Mapa de Riesgos'!#REF!="Catastrófico"),CONCATENATE("R",'Mapa de Riesgos'!$A$8),"")</f>
        <v>#REF!</v>
      </c>
      <c r="AE7" s="109" t="e">
        <f>+IF(AND('Mapa de Riesgos'!#REF!="Muy AAAta",'Mapa de Riesgos'!#REF!="Catastrófico"),CONCATENATE("R",'Mapa de Riesgos'!$A$18),"")</f>
        <v>#REF!</v>
      </c>
      <c r="AF7" s="109" t="e">
        <f>+IF(AND('Mapa de Riesgos'!#REF!="Muy AAAta",'Mapa de Riesgos'!#REF!="Catastrófico"),CONCATENATE("R",'Mapa de Riesgos'!$A$41),"")</f>
        <v>#REF!</v>
      </c>
      <c r="AG7" s="109" t="e">
        <f>+IF(AND('Mapa de Riesgos'!#REF!="Muy AAAta",'Mapa de Riesgos'!#REF!="Catastrófico"),CONCATENATE("R",'Mapa de Riesgos'!$A$89),"")</f>
        <v>#REF!</v>
      </c>
      <c r="AH7" s="135" t="e">
        <f>+IF(AND('Mapa de Riesgos'!#REF!="Muy AAAta",'Mapa de Riesgos'!#REF!="Catastrófico"),CONCATENATE("R",'Mapa de Riesgos'!$A$137),"")</f>
        <v>#REF!</v>
      </c>
      <c r="AI7" s="39"/>
      <c r="AJ7" s="299"/>
      <c r="AK7" s="300"/>
      <c r="AL7" s="300"/>
      <c r="AM7" s="300"/>
      <c r="AN7" s="300"/>
      <c r="AO7" s="301"/>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row>
    <row r="8" spans="1:94" ht="18.75" x14ac:dyDescent="0.3">
      <c r="A8" s="39"/>
      <c r="B8" s="288"/>
      <c r="C8" s="288"/>
      <c r="D8" s="289"/>
      <c r="E8" s="292"/>
      <c r="F8" s="293"/>
      <c r="G8" s="293"/>
      <c r="H8" s="293"/>
      <c r="I8" s="293"/>
      <c r="J8" s="115" t="e">
        <f>+IF(AND('Mapa de Riesgos'!#REF!="Muy AAAta",'Mapa de Riesgos'!#REF!="AAeve"),CONCATENATE("R",'Mapa de Riesgos'!$A$9),"")</f>
        <v>#REF!</v>
      </c>
      <c r="K8" s="108" t="e">
        <f>+IF(AND('Mapa de Riesgos'!#REF!="Muy AAAta",'Mapa de Riesgos'!#REF!="AAeve"),CONCATENATE("R",'Mapa de Riesgos'!$A$21),"")</f>
        <v>#REF!</v>
      </c>
      <c r="L8" s="108" t="e">
        <f>+IF(AND('Mapa de Riesgos'!#REF!="Muy AAAta",'Mapa de Riesgos'!#REF!="AAeve"),CONCATENATE("R",'Mapa de Riesgos'!$A$47),"")</f>
        <v>#REF!</v>
      </c>
      <c r="M8" s="108" t="e">
        <f>+IF(AND('Mapa de Riesgos'!#REF!="Muy AAAta",'Mapa de Riesgos'!#REF!="AAeve"),CONCATENATE("R",'Mapa de Riesgos'!$A$95),"")</f>
        <v>#REF!</v>
      </c>
      <c r="N8" s="108" t="e">
        <f>+IF(AND('Mapa de Riesgos'!#REF!="Muy AAAta",'Mapa de Riesgos'!#REF!="AAeve"),CONCATENATE("R",'Mapa de Riesgos'!$A$143),"")</f>
        <v>#REF!</v>
      </c>
      <c r="O8" s="115" t="e">
        <f>+IF(AND('Mapa de Riesgos'!#REF!="Muy AAAta",'Mapa de Riesgos'!#REF!="Menor"),CONCATENATE("R",'Mapa de Riesgos'!$A$9),"")</f>
        <v>#REF!</v>
      </c>
      <c r="P8" s="108" t="e">
        <f>+IF(AND('Mapa de Riesgos'!#REF!="Muy AAAta",'Mapa de Riesgos'!#REF!="Menor"),CONCATENATE("R",'Mapa de Riesgos'!$A$21),"")</f>
        <v>#REF!</v>
      </c>
      <c r="Q8" s="108" t="e">
        <f>+IF(AND('Mapa de Riesgos'!#REF!="Muy AAAta",'Mapa de Riesgos'!#REF!="Menor"),CONCATENATE("R",'Mapa de Riesgos'!$A$47),"")</f>
        <v>#REF!</v>
      </c>
      <c r="R8" s="108" t="e">
        <f>+IF(AND('Mapa de Riesgos'!#REF!="Muy AAAta",'Mapa de Riesgos'!#REF!="Menor"),CONCATENATE("R",'Mapa de Riesgos'!$A$95),"")</f>
        <v>#REF!</v>
      </c>
      <c r="S8" s="108" t="e">
        <f>+IF(AND('Mapa de Riesgos'!#REF!="Muy AAAta",'Mapa de Riesgos'!#REF!="Menor"),CONCATENATE("R",'Mapa de Riesgos'!$A$143),"")</f>
        <v>#REF!</v>
      </c>
      <c r="T8" s="115" t="e">
        <f>+IF(AND('Mapa de Riesgos'!#REF!="Muy AAAta",'Mapa de Riesgos'!#REF!="Moderado"),CONCATENATE("R",'Mapa de Riesgos'!$A$9),"")</f>
        <v>#REF!</v>
      </c>
      <c r="U8" s="108" t="e">
        <f>+IF(AND('Mapa de Riesgos'!#REF!="Muy AAAta",'Mapa de Riesgos'!#REF!="Moderado"),CONCATENATE("R",'Mapa de Riesgos'!$A$21),"")</f>
        <v>#REF!</v>
      </c>
      <c r="V8" s="108" t="e">
        <f>+IF(AND('Mapa de Riesgos'!#REF!="Muy AAAta",'Mapa de Riesgos'!#REF!="Moderado"),CONCATENATE("R",'Mapa de Riesgos'!$A$47),"")</f>
        <v>#REF!</v>
      </c>
      <c r="W8" s="108" t="e">
        <f>+IF(AND('Mapa de Riesgos'!#REF!="Muy AAAta",'Mapa de Riesgos'!#REF!="Moderado"),CONCATENATE("R",'Mapa de Riesgos'!$A$95),"")</f>
        <v>#REF!</v>
      </c>
      <c r="X8" s="108" t="e">
        <f>+IF(AND('Mapa de Riesgos'!#REF!="Muy AAAta",'Mapa de Riesgos'!#REF!="Moderado"),CONCATENATE("R",'Mapa de Riesgos'!$A$143),"")</f>
        <v>#REF!</v>
      </c>
      <c r="Y8" s="115" t="e">
        <f>+IF(AND('Mapa de Riesgos'!#REF!="Muy AAAta",'Mapa de Riesgos'!#REF!="Mayor"),CONCATENATE("R",'Mapa de Riesgos'!$A$9),"")</f>
        <v>#REF!</v>
      </c>
      <c r="Z8" s="108" t="e">
        <f>+IF(AND('Mapa de Riesgos'!#REF!="Muy AAAta",'Mapa de Riesgos'!#REF!="Mayor"),CONCATENATE("R",'Mapa de Riesgos'!$A$21),"")</f>
        <v>#REF!</v>
      </c>
      <c r="AA8" s="108" t="e">
        <f>+IF(AND('Mapa de Riesgos'!#REF!="Muy AAAta",'Mapa de Riesgos'!#REF!="Mayor"),CONCATENATE("R",'Mapa de Riesgos'!$A$47),"")</f>
        <v>#REF!</v>
      </c>
      <c r="AB8" s="108" t="e">
        <f>+IF(AND('Mapa de Riesgos'!#REF!="Muy AAAta",'Mapa de Riesgos'!#REF!="Mayor"),CONCATENATE("R",'Mapa de Riesgos'!$A$95),"")</f>
        <v>#REF!</v>
      </c>
      <c r="AC8" s="108" t="e">
        <f>+IF(AND('Mapa de Riesgos'!#REF!="Muy AAAta",'Mapa de Riesgos'!#REF!="Mayor"),CONCATENATE("R",'Mapa de Riesgos'!$A$143),"")</f>
        <v>#REF!</v>
      </c>
      <c r="AD8" s="139" t="e">
        <f>+IF(AND('Mapa de Riesgos'!#REF!="Muy AAAta",'Mapa de Riesgos'!#REF!="Catastrófico"),CONCATENATE("R",'Mapa de Riesgos'!$A$9),"")</f>
        <v>#REF!</v>
      </c>
      <c r="AE8" s="109" t="e">
        <f>+IF(AND('Mapa de Riesgos'!#REF!="Muy AAAta",'Mapa de Riesgos'!#REF!="Catastrófico"),CONCATENATE("R",'Mapa de Riesgos'!$A$21),"")</f>
        <v>#REF!</v>
      </c>
      <c r="AF8" s="109" t="e">
        <f>+IF(AND('Mapa de Riesgos'!#REF!="Muy AAAta",'Mapa de Riesgos'!#REF!="Catastrófico"),CONCATENATE("R",'Mapa de Riesgos'!$A$47),"")</f>
        <v>#REF!</v>
      </c>
      <c r="AG8" s="109" t="e">
        <f>+IF(AND('Mapa de Riesgos'!#REF!="Muy AAAta",'Mapa de Riesgos'!#REF!="Catastrófico"),CONCATENATE("R",'Mapa de Riesgos'!$A$95),"")</f>
        <v>#REF!</v>
      </c>
      <c r="AH8" s="135" t="e">
        <f>+IF(AND('Mapa de Riesgos'!#REF!="Muy AAAta",'Mapa de Riesgos'!#REF!="Catastrófico"),CONCATENATE("R",'Mapa de Riesgos'!$A$143),"")</f>
        <v>#REF!</v>
      </c>
      <c r="AI8" s="39"/>
      <c r="AJ8" s="299"/>
      <c r="AK8" s="300"/>
      <c r="AL8" s="300"/>
      <c r="AM8" s="300"/>
      <c r="AN8" s="300"/>
      <c r="AO8" s="301"/>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row>
    <row r="9" spans="1:94" ht="18.75" x14ac:dyDescent="0.3">
      <c r="A9" s="39"/>
      <c r="B9" s="288"/>
      <c r="C9" s="288"/>
      <c r="D9" s="289"/>
      <c r="E9" s="292"/>
      <c r="F9" s="293"/>
      <c r="G9" s="293"/>
      <c r="H9" s="293"/>
      <c r="I9" s="293"/>
      <c r="J9" s="115" t="e">
        <f>+IF(AND('Mapa de Riesgos'!#REF!="Muy AAAta",'Mapa de Riesgos'!#REF!="AAeve"),CONCATENATE("R",'Mapa de Riesgos'!$A$10),"")</f>
        <v>#REF!</v>
      </c>
      <c r="K9" s="108" t="e">
        <f>+IF(AND('Mapa de Riesgos'!#REF!="Muy AAAta",'Mapa de Riesgos'!#REF!="AAeve"),CONCATENATE("R",'Mapa de Riesgos'!$A$22),"")</f>
        <v>#REF!</v>
      </c>
      <c r="L9" s="108" t="e">
        <f>+IF(AND('Mapa de Riesgos'!#REF!="Muy AAAta",'Mapa de Riesgos'!#REF!="AAeve"),CONCATENATE("R",'Mapa de Riesgos'!$A$53),"")</f>
        <v>#REF!</v>
      </c>
      <c r="M9" s="108" t="e">
        <f>+IF(AND('Mapa de Riesgos'!#REF!="Muy AAAta",'Mapa de Riesgos'!#REF!="AAeve"),CONCATENATE("R",'Mapa de Riesgos'!$A$101),"")</f>
        <v>#REF!</v>
      </c>
      <c r="N9" s="108" t="e">
        <f>+IF(AND('Mapa de Riesgos'!#REF!="Muy AAAta",'Mapa de Riesgos'!#REF!="AAeve"),CONCATENATE("R",'Mapa de Riesgos'!$A$149),"")</f>
        <v>#REF!</v>
      </c>
      <c r="O9" s="115" t="e">
        <f>+IF(AND('Mapa de Riesgos'!#REF!="Muy AAAta",'Mapa de Riesgos'!#REF!="Menor"),CONCATENATE("R",'Mapa de Riesgos'!$A$10),"")</f>
        <v>#REF!</v>
      </c>
      <c r="P9" s="108" t="e">
        <f>+IF(AND('Mapa de Riesgos'!#REF!="Muy AAAta",'Mapa de Riesgos'!#REF!="Menor"),CONCATENATE("R",'Mapa de Riesgos'!$A$22),"")</f>
        <v>#REF!</v>
      </c>
      <c r="Q9" s="108" t="e">
        <f>+IF(AND('Mapa de Riesgos'!#REF!="Muy AAAta",'Mapa de Riesgos'!#REF!="Menor"),CONCATENATE("R",'Mapa de Riesgos'!$A$53),"")</f>
        <v>#REF!</v>
      </c>
      <c r="R9" s="108" t="e">
        <f>+IF(AND('Mapa de Riesgos'!#REF!="Muy AAAta",'Mapa de Riesgos'!#REF!="Menor"),CONCATENATE("R",'Mapa de Riesgos'!$A$101),"")</f>
        <v>#REF!</v>
      </c>
      <c r="S9" s="108" t="e">
        <f>+IF(AND('Mapa de Riesgos'!#REF!="Muy AAAta",'Mapa de Riesgos'!#REF!="Menor"),CONCATENATE("R",'Mapa de Riesgos'!$A$149),"")</f>
        <v>#REF!</v>
      </c>
      <c r="T9" s="115" t="e">
        <f>+IF(AND('Mapa de Riesgos'!#REF!="Muy AAAta",'Mapa de Riesgos'!#REF!="Moderado"),CONCATENATE("R",'Mapa de Riesgos'!$A$10),"")</f>
        <v>#REF!</v>
      </c>
      <c r="U9" s="108" t="e">
        <f>+IF(AND('Mapa de Riesgos'!#REF!="Muy AAAta",'Mapa de Riesgos'!#REF!="Moderado"),CONCATENATE("R",'Mapa de Riesgos'!$A$22),"")</f>
        <v>#REF!</v>
      </c>
      <c r="V9" s="108" t="e">
        <f>+IF(AND('Mapa de Riesgos'!#REF!="Muy AAAta",'Mapa de Riesgos'!#REF!="Moderado"),CONCATENATE("R",'Mapa de Riesgos'!$A$53),"")</f>
        <v>#REF!</v>
      </c>
      <c r="W9" s="108" t="e">
        <f>+IF(AND('Mapa de Riesgos'!#REF!="Muy AAAta",'Mapa de Riesgos'!#REF!="Moderado"),CONCATENATE("R",'Mapa de Riesgos'!$A$101),"")</f>
        <v>#REF!</v>
      </c>
      <c r="X9" s="108" t="e">
        <f>+IF(AND('Mapa de Riesgos'!#REF!="Muy AAAta",'Mapa de Riesgos'!#REF!="Moderado"),CONCATENATE("R",'Mapa de Riesgos'!$A$149),"")</f>
        <v>#REF!</v>
      </c>
      <c r="Y9" s="115" t="e">
        <f>+IF(AND('Mapa de Riesgos'!#REF!="Muy AAAta",'Mapa de Riesgos'!#REF!="Mayor"),CONCATENATE("R",'Mapa de Riesgos'!$A$10),"")</f>
        <v>#REF!</v>
      </c>
      <c r="Z9" s="108" t="e">
        <f>+IF(AND('Mapa de Riesgos'!#REF!="Muy AAAta",'Mapa de Riesgos'!#REF!="Mayor"),CONCATENATE("R",'Mapa de Riesgos'!$A$22),"")</f>
        <v>#REF!</v>
      </c>
      <c r="AA9" s="108" t="e">
        <f>+IF(AND('Mapa de Riesgos'!#REF!="Muy AAAta",'Mapa de Riesgos'!#REF!="Mayor"),CONCATENATE("R",'Mapa de Riesgos'!$A$53),"")</f>
        <v>#REF!</v>
      </c>
      <c r="AB9" s="108" t="e">
        <f>+IF(AND('Mapa de Riesgos'!#REF!="Muy AAAta",'Mapa de Riesgos'!#REF!="Mayor"),CONCATENATE("R",'Mapa de Riesgos'!$A$101),"")</f>
        <v>#REF!</v>
      </c>
      <c r="AC9" s="108" t="e">
        <f>+IF(AND('Mapa de Riesgos'!#REF!="Muy AAAta",'Mapa de Riesgos'!#REF!="Mayor"),CONCATENATE("R",'Mapa de Riesgos'!$A$149),"")</f>
        <v>#REF!</v>
      </c>
      <c r="AD9" s="139" t="e">
        <f>+IF(AND('Mapa de Riesgos'!#REF!="Muy AAAta",'Mapa de Riesgos'!#REF!="Catastrófico"),CONCATENATE("R",'Mapa de Riesgos'!$A$10),"")</f>
        <v>#REF!</v>
      </c>
      <c r="AE9" s="109" t="e">
        <f>+IF(AND('Mapa de Riesgos'!#REF!="Muy AAAta",'Mapa de Riesgos'!#REF!="Catastrófico"),CONCATENATE("R",'Mapa de Riesgos'!$A$22),"")</f>
        <v>#REF!</v>
      </c>
      <c r="AF9" s="109" t="e">
        <f>+IF(AND('Mapa de Riesgos'!#REF!="Muy AAAta",'Mapa de Riesgos'!#REF!="Catastrófico"),CONCATENATE("R",'Mapa de Riesgos'!$A$53),"")</f>
        <v>#REF!</v>
      </c>
      <c r="AG9" s="109" t="e">
        <f>+IF(AND('Mapa de Riesgos'!#REF!="Muy AAAta",'Mapa de Riesgos'!#REF!="Catastrófico"),CONCATENATE("R",'Mapa de Riesgos'!$A$101),"")</f>
        <v>#REF!</v>
      </c>
      <c r="AH9" s="135" t="e">
        <f>+IF(AND('Mapa de Riesgos'!#REF!="Muy AAAta",'Mapa de Riesgos'!#REF!="Catastrófico"),CONCATENATE("R",'Mapa de Riesgos'!$A$149),"")</f>
        <v>#REF!</v>
      </c>
      <c r="AI9" s="39"/>
      <c r="AJ9" s="299"/>
      <c r="AK9" s="300"/>
      <c r="AL9" s="300"/>
      <c r="AM9" s="300"/>
      <c r="AN9" s="300"/>
      <c r="AO9" s="301"/>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row>
    <row r="10" spans="1:94" ht="18.75" x14ac:dyDescent="0.3">
      <c r="A10" s="39"/>
      <c r="B10" s="288"/>
      <c r="C10" s="288"/>
      <c r="D10" s="289"/>
      <c r="E10" s="292"/>
      <c r="F10" s="293"/>
      <c r="G10" s="293"/>
      <c r="H10" s="293"/>
      <c r="I10" s="293"/>
      <c r="J10" s="115" t="e">
        <f>+IF(AND('Mapa de Riesgos'!#REF!="Muy AAAta",'Mapa de Riesgos'!#REF!="AAeve"),CONCATENATE("R",'Mapa de Riesgos'!$A$11),"")</f>
        <v>#REF!</v>
      </c>
      <c r="K10" s="108" t="e">
        <f>+IF(AND('Mapa de Riesgos'!#REF!="Muy AAAta",'Mapa de Riesgos'!#REF!="AAeve"),CONCATENATE("R",'Mapa de Riesgos'!$A$23),"")</f>
        <v>#REF!</v>
      </c>
      <c r="L10" s="108" t="e">
        <f>+IF(AND('Mapa de Riesgos'!#REF!="Muy AAAta",'Mapa de Riesgos'!#REF!="AAeve"),CONCATENATE("R",'Mapa de Riesgos'!$A$59),"")</f>
        <v>#REF!</v>
      </c>
      <c r="M10" s="108" t="e">
        <f>+IF(AND('Mapa de Riesgos'!#REF!="Muy AAAta",'Mapa de Riesgos'!#REF!="AAeve"),CONCATENATE("R",'Mapa de Riesgos'!$A$107),"")</f>
        <v>#REF!</v>
      </c>
      <c r="N10" s="108" t="e">
        <f>+IF(AND('Mapa de Riesgos'!#REF!="Muy AAAta",'Mapa de Riesgos'!#REF!="AAeve"),CONCATENATE("R",'Mapa de Riesgos'!$A$155),"")</f>
        <v>#REF!</v>
      </c>
      <c r="O10" s="115" t="e">
        <f>+IF(AND('Mapa de Riesgos'!#REF!="Muy AAAta",'Mapa de Riesgos'!#REF!="Menor"),CONCATENATE("R",'Mapa de Riesgos'!$A$11),"")</f>
        <v>#REF!</v>
      </c>
      <c r="P10" s="108" t="e">
        <f>+IF(AND('Mapa de Riesgos'!#REF!="Muy AAAta",'Mapa de Riesgos'!#REF!="Menor"),CONCATENATE("R",'Mapa de Riesgos'!$A$23),"")</f>
        <v>#REF!</v>
      </c>
      <c r="Q10" s="108" t="e">
        <f>+IF(AND('Mapa de Riesgos'!#REF!="Muy AAAta",'Mapa de Riesgos'!#REF!="Menor"),CONCATENATE("R",'Mapa de Riesgos'!$A$59),"")</f>
        <v>#REF!</v>
      </c>
      <c r="R10" s="108" t="e">
        <f>+IF(AND('Mapa de Riesgos'!#REF!="Muy AAAta",'Mapa de Riesgos'!#REF!="Menor"),CONCATENATE("R",'Mapa de Riesgos'!$A$107),"")</f>
        <v>#REF!</v>
      </c>
      <c r="S10" s="108" t="e">
        <f>+IF(AND('Mapa de Riesgos'!#REF!="Muy AAAta",'Mapa de Riesgos'!#REF!="Menor"),CONCATENATE("R",'Mapa de Riesgos'!$A$155),"")</f>
        <v>#REF!</v>
      </c>
      <c r="T10" s="115" t="e">
        <f>+IF(AND('Mapa de Riesgos'!#REF!="Muy AAAta",'Mapa de Riesgos'!#REF!="Moderado"),CONCATENATE("R",'Mapa de Riesgos'!$A$11),"")</f>
        <v>#REF!</v>
      </c>
      <c r="U10" s="108" t="e">
        <f>+IF(AND('Mapa de Riesgos'!#REF!="Muy AAAta",'Mapa de Riesgos'!#REF!="Moderado"),CONCATENATE("R",'Mapa de Riesgos'!$A$23),"")</f>
        <v>#REF!</v>
      </c>
      <c r="V10" s="108" t="e">
        <f>+IF(AND('Mapa de Riesgos'!#REF!="Muy AAAta",'Mapa de Riesgos'!#REF!="Moderado"),CONCATENATE("R",'Mapa de Riesgos'!$A$59),"")</f>
        <v>#REF!</v>
      </c>
      <c r="W10" s="108" t="e">
        <f>+IF(AND('Mapa de Riesgos'!#REF!="Muy AAAta",'Mapa de Riesgos'!#REF!="Moderado"),CONCATENATE("R",'Mapa de Riesgos'!$A$107),"")</f>
        <v>#REF!</v>
      </c>
      <c r="X10" s="108" t="e">
        <f>+IF(AND('Mapa de Riesgos'!#REF!="Muy AAAta",'Mapa de Riesgos'!#REF!="Moderado"),CONCATENATE("R",'Mapa de Riesgos'!$A$155),"")</f>
        <v>#REF!</v>
      </c>
      <c r="Y10" s="115" t="e">
        <f>+IF(AND('Mapa de Riesgos'!#REF!="Muy AAAta",'Mapa de Riesgos'!#REF!="Mayor"),CONCATENATE("R",'Mapa de Riesgos'!$A$11),"")</f>
        <v>#REF!</v>
      </c>
      <c r="Z10" s="108" t="e">
        <f>+IF(AND('Mapa de Riesgos'!#REF!="Muy AAAta",'Mapa de Riesgos'!#REF!="Mayor"),CONCATENATE("R",'Mapa de Riesgos'!$A$23),"")</f>
        <v>#REF!</v>
      </c>
      <c r="AA10" s="108" t="e">
        <f>+IF(AND('Mapa de Riesgos'!#REF!="Muy AAAta",'Mapa de Riesgos'!#REF!="Mayor"),CONCATENATE("R",'Mapa de Riesgos'!$A$59),"")</f>
        <v>#REF!</v>
      </c>
      <c r="AB10" s="108" t="e">
        <f>+IF(AND('Mapa de Riesgos'!#REF!="Muy AAAta",'Mapa de Riesgos'!#REF!="Mayor"),CONCATENATE("R",'Mapa de Riesgos'!$A$107),"")</f>
        <v>#REF!</v>
      </c>
      <c r="AC10" s="108" t="e">
        <f>+IF(AND('Mapa de Riesgos'!#REF!="Muy AAAta",'Mapa de Riesgos'!#REF!="Mayor"),CONCATENATE("R",'Mapa de Riesgos'!$A$155),"")</f>
        <v>#REF!</v>
      </c>
      <c r="AD10" s="139" t="e">
        <f>+IF(AND('Mapa de Riesgos'!#REF!="Muy AAAta",'Mapa de Riesgos'!#REF!="Catastrófico"),CONCATENATE("R",'Mapa de Riesgos'!$A$11),"")</f>
        <v>#REF!</v>
      </c>
      <c r="AE10" s="109" t="e">
        <f>+IF(AND('Mapa de Riesgos'!#REF!="Muy AAAta",'Mapa de Riesgos'!#REF!="Catastrófico"),CONCATENATE("R",'Mapa de Riesgos'!$A$23),"")</f>
        <v>#REF!</v>
      </c>
      <c r="AF10" s="109" t="e">
        <f>+IF(AND('Mapa de Riesgos'!#REF!="Muy AAAta",'Mapa de Riesgos'!#REF!="Catastrófico"),CONCATENATE("R",'Mapa de Riesgos'!$A$59),"")</f>
        <v>#REF!</v>
      </c>
      <c r="AG10" s="109" t="e">
        <f>+IF(AND('Mapa de Riesgos'!#REF!="Muy AAAta",'Mapa de Riesgos'!#REF!="Catastrófico"),CONCATENATE("R",'Mapa de Riesgos'!$A$107),"")</f>
        <v>#REF!</v>
      </c>
      <c r="AH10" s="135" t="e">
        <f>+IF(AND('Mapa de Riesgos'!#REF!="Muy AAAta",'Mapa de Riesgos'!#REF!="Catastrófico"),CONCATENATE("R",'Mapa de Riesgos'!$A$155),"")</f>
        <v>#REF!</v>
      </c>
      <c r="AI10" s="39"/>
      <c r="AJ10" s="299"/>
      <c r="AK10" s="300"/>
      <c r="AL10" s="300"/>
      <c r="AM10" s="300"/>
      <c r="AN10" s="300"/>
      <c r="AO10" s="301"/>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row>
    <row r="11" spans="1:94" ht="18.75" x14ac:dyDescent="0.3">
      <c r="A11" s="39"/>
      <c r="B11" s="288"/>
      <c r="C11" s="288"/>
      <c r="D11" s="289"/>
      <c r="E11" s="292"/>
      <c r="F11" s="293"/>
      <c r="G11" s="293"/>
      <c r="H11" s="293"/>
      <c r="I11" s="293"/>
      <c r="J11" s="115" t="e">
        <f>+IF(AND('Mapa de Riesgos'!#REF!="Muy AAAta",'Mapa de Riesgos'!#REF!="AAeve"),CONCATENATE("R",'Mapa de Riesgos'!$A$12),"")</f>
        <v>#REF!</v>
      </c>
      <c r="K11" s="108" t="e">
        <f>+IF(AND('Mapa de Riesgos'!#REF!="Muy AAAta",'Mapa de Riesgos'!#REF!="AAeve"),CONCATENATE("R",'Mapa de Riesgos'!$A$25),"")</f>
        <v>#REF!</v>
      </c>
      <c r="L11" s="108" t="e">
        <f>+IF(AND('Mapa de Riesgos'!#REF!="Muy AAAta",'Mapa de Riesgos'!#REF!="AAeve"),CONCATENATE("R",'Mapa de Riesgos'!$A$68),"")</f>
        <v>#REF!</v>
      </c>
      <c r="M11" s="108" t="e">
        <f>+IF(AND('Mapa de Riesgos'!#REF!="Muy AAAta",'Mapa de Riesgos'!#REF!="AAeve"),CONCATENATE("R",'Mapa de Riesgos'!$A$113),"")</f>
        <v>#REF!</v>
      </c>
      <c r="N11" s="108" t="e">
        <f>+IF(AND('Mapa de Riesgos'!#REF!="Muy AAAta",'Mapa de Riesgos'!#REF!="AAeve"),CONCATENATE("R",'Mapa de Riesgos'!$A$161),"")</f>
        <v>#REF!</v>
      </c>
      <c r="O11" s="115" t="e">
        <f>+IF(AND('Mapa de Riesgos'!#REF!="Muy AAAta",'Mapa de Riesgos'!#REF!="Menor"),CONCATENATE("R",'Mapa de Riesgos'!$A$12),"")</f>
        <v>#REF!</v>
      </c>
      <c r="P11" s="108" t="e">
        <f>+IF(AND('Mapa de Riesgos'!#REF!="Muy AAAta",'Mapa de Riesgos'!#REF!="Menor"),CONCATENATE("R",'Mapa de Riesgos'!$A$25),"")</f>
        <v>#REF!</v>
      </c>
      <c r="Q11" s="108" t="e">
        <f>+IF(AND('Mapa de Riesgos'!#REF!="Muy AAAta",'Mapa de Riesgos'!#REF!="Menor"),CONCATENATE("R",'Mapa de Riesgos'!$A$68),"")</f>
        <v>#REF!</v>
      </c>
      <c r="R11" s="108" t="e">
        <f>+IF(AND('Mapa de Riesgos'!#REF!="Muy AAAta",'Mapa de Riesgos'!#REF!="Menor"),CONCATENATE("R",'Mapa de Riesgos'!$A$113),"")</f>
        <v>#REF!</v>
      </c>
      <c r="S11" s="108" t="e">
        <f>+IF(AND('Mapa de Riesgos'!#REF!="Muy AAAta",'Mapa de Riesgos'!#REF!="Menor"),CONCATENATE("R",'Mapa de Riesgos'!$A$161),"")</f>
        <v>#REF!</v>
      </c>
      <c r="T11" s="115" t="e">
        <f>+IF(AND('Mapa de Riesgos'!#REF!="Muy AAAta",'Mapa de Riesgos'!#REF!="Moderado"),CONCATENATE("R",'Mapa de Riesgos'!$A$12),"")</f>
        <v>#REF!</v>
      </c>
      <c r="U11" s="108" t="e">
        <f>+IF(AND('Mapa de Riesgos'!#REF!="Muy AAAta",'Mapa de Riesgos'!#REF!="Moderado"),CONCATENATE("R",'Mapa de Riesgos'!$A$25),"")</f>
        <v>#REF!</v>
      </c>
      <c r="V11" s="108" t="e">
        <f>+IF(AND('Mapa de Riesgos'!#REF!="Muy AAAta",'Mapa de Riesgos'!#REF!="Moderado"),CONCATENATE("R",'Mapa de Riesgos'!$A$68),"")</f>
        <v>#REF!</v>
      </c>
      <c r="W11" s="108" t="e">
        <f>+IF(AND('Mapa de Riesgos'!#REF!="Muy AAAta",'Mapa de Riesgos'!#REF!="Moderado"),CONCATENATE("R",'Mapa de Riesgos'!$A$113),"")</f>
        <v>#REF!</v>
      </c>
      <c r="X11" s="108" t="e">
        <f>+IF(AND('Mapa de Riesgos'!#REF!="Muy AAAta",'Mapa de Riesgos'!#REF!="Moderado"),CONCATENATE("R",'Mapa de Riesgos'!$A$161),"")</f>
        <v>#REF!</v>
      </c>
      <c r="Y11" s="115" t="e">
        <f>+IF(AND('Mapa de Riesgos'!#REF!="Muy AAAta",'Mapa de Riesgos'!#REF!="Mayor"),CONCATENATE("R",'Mapa de Riesgos'!$A$12),"")</f>
        <v>#REF!</v>
      </c>
      <c r="Z11" s="108" t="e">
        <f>+IF(AND('Mapa de Riesgos'!#REF!="Muy AAAta",'Mapa de Riesgos'!#REF!="Mayor"),CONCATENATE("R",'Mapa de Riesgos'!$A$25),"")</f>
        <v>#REF!</v>
      </c>
      <c r="AA11" s="108" t="e">
        <f>+IF(AND('Mapa de Riesgos'!#REF!="Muy AAAta",'Mapa de Riesgos'!#REF!="Mayor"),CONCATENATE("R",'Mapa de Riesgos'!$A$68),"")</f>
        <v>#REF!</v>
      </c>
      <c r="AB11" s="108" t="e">
        <f>+IF(AND('Mapa de Riesgos'!#REF!="Muy AAAta",'Mapa de Riesgos'!#REF!="Mayor"),CONCATENATE("R",'Mapa de Riesgos'!$A$113),"")</f>
        <v>#REF!</v>
      </c>
      <c r="AC11" s="108" t="e">
        <f>+IF(AND('Mapa de Riesgos'!#REF!="Muy AAAta",'Mapa de Riesgos'!#REF!="Mayor"),CONCATENATE("R",'Mapa de Riesgos'!$A$161),"")</f>
        <v>#REF!</v>
      </c>
      <c r="AD11" s="139" t="e">
        <f>+IF(AND('Mapa de Riesgos'!#REF!="Muy AAAta",'Mapa de Riesgos'!#REF!="Catastrófico"),CONCATENATE("R",'Mapa de Riesgos'!$A$12),"")</f>
        <v>#REF!</v>
      </c>
      <c r="AE11" s="109" t="e">
        <f>+IF(AND('Mapa de Riesgos'!#REF!="Muy AAAta",'Mapa de Riesgos'!#REF!="Catastrófico"),CONCATENATE("R",'Mapa de Riesgos'!$A$25),"")</f>
        <v>#REF!</v>
      </c>
      <c r="AF11" s="109" t="e">
        <f>+IF(AND('Mapa de Riesgos'!#REF!="Muy AAAta",'Mapa de Riesgos'!#REF!="Catastrófico"),CONCATENATE("R",'Mapa de Riesgos'!$A$68),"")</f>
        <v>#REF!</v>
      </c>
      <c r="AG11" s="109" t="e">
        <f>+IF(AND('Mapa de Riesgos'!#REF!="Muy AAAta",'Mapa de Riesgos'!#REF!="Catastrófico"),CONCATENATE("R",'Mapa de Riesgos'!$A$113),"")</f>
        <v>#REF!</v>
      </c>
      <c r="AH11" s="135" t="e">
        <f>+IF(AND('Mapa de Riesgos'!#REF!="Muy AAAta",'Mapa de Riesgos'!#REF!="Catastrófico"),CONCATENATE("R",'Mapa de Riesgos'!$A$161),"")</f>
        <v>#REF!</v>
      </c>
      <c r="AI11" s="39"/>
      <c r="AJ11" s="299"/>
      <c r="AK11" s="300"/>
      <c r="AL11" s="300"/>
      <c r="AM11" s="300"/>
      <c r="AN11" s="300"/>
      <c r="AO11" s="301"/>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row>
    <row r="12" spans="1:94" ht="18.75" x14ac:dyDescent="0.3">
      <c r="A12" s="39"/>
      <c r="B12" s="288"/>
      <c r="C12" s="288"/>
      <c r="D12" s="289"/>
      <c r="E12" s="292"/>
      <c r="F12" s="293"/>
      <c r="G12" s="293"/>
      <c r="H12" s="293"/>
      <c r="I12" s="293"/>
      <c r="J12" s="115" t="e">
        <f>+IF(AND('Mapa de Riesgos'!#REF!="Muy AAAta",'Mapa de Riesgos'!#REF!="AAeve"),CONCATENATE("R",'Mapa de Riesgos'!$A$13),"")</f>
        <v>#REF!</v>
      </c>
      <c r="K12" s="108" t="e">
        <f>+IF(AND('Mapa de Riesgos'!#REF!="Muy AAAta",'Mapa de Riesgos'!#REF!="AAeve"),CONCATENATE("R",'Mapa de Riesgos'!$A$28),"")</f>
        <v>#REF!</v>
      </c>
      <c r="L12" s="108" t="e">
        <f>+IF(AND('Mapa de Riesgos'!#REF!="Muy AAAta",'Mapa de Riesgos'!#REF!="AAeve"),CONCATENATE("R",'Mapa de Riesgos'!$A$71),"")</f>
        <v>#REF!</v>
      </c>
      <c r="M12" s="108" t="e">
        <f>+IF(AND('Mapa de Riesgos'!#REF!="Muy AAAta",'Mapa de Riesgos'!#REF!="AAeve"),CONCATENATE("R",'Mapa de Riesgos'!$A$119),"")</f>
        <v>#REF!</v>
      </c>
      <c r="N12" s="108" t="e">
        <f>+IF(AND('Mapa de Riesgos'!#REF!="Muy AAAta",'Mapa de Riesgos'!#REF!="AAeve"),CONCATENATE("R",'Mapa de Riesgos'!$A$167),"")</f>
        <v>#REF!</v>
      </c>
      <c r="O12" s="115" t="e">
        <f>+IF(AND('Mapa de Riesgos'!#REF!="Muy AAAta",'Mapa de Riesgos'!#REF!="Menor"),CONCATENATE("R",'Mapa de Riesgos'!$A$13),"")</f>
        <v>#REF!</v>
      </c>
      <c r="P12" s="108" t="e">
        <f>+IF(AND('Mapa de Riesgos'!#REF!="Muy AAAta",'Mapa de Riesgos'!#REF!="Menor"),CONCATENATE("R",'Mapa de Riesgos'!$A$28),"")</f>
        <v>#REF!</v>
      </c>
      <c r="Q12" s="108" t="e">
        <f>+IF(AND('Mapa de Riesgos'!#REF!="Muy AAAta",'Mapa de Riesgos'!#REF!="Menor"),CONCATENATE("R",'Mapa de Riesgos'!$A$71),"")</f>
        <v>#REF!</v>
      </c>
      <c r="R12" s="108" t="e">
        <f>+IF(AND('Mapa de Riesgos'!#REF!="Muy AAAta",'Mapa de Riesgos'!#REF!="Menor"),CONCATENATE("R",'Mapa de Riesgos'!$A$119),"")</f>
        <v>#REF!</v>
      </c>
      <c r="S12" s="108" t="e">
        <f>+IF(AND('Mapa de Riesgos'!#REF!="Muy AAAta",'Mapa de Riesgos'!#REF!="Menor"),CONCATENATE("R",'Mapa de Riesgos'!$A$167),"")</f>
        <v>#REF!</v>
      </c>
      <c r="T12" s="115" t="e">
        <f>+IF(AND('Mapa de Riesgos'!#REF!="Muy AAAta",'Mapa de Riesgos'!#REF!="Moderado"),CONCATENATE("R",'Mapa de Riesgos'!$A$13),"")</f>
        <v>#REF!</v>
      </c>
      <c r="U12" s="108" t="e">
        <f>+IF(AND('Mapa de Riesgos'!#REF!="Muy AAAta",'Mapa de Riesgos'!#REF!="Moderado"),CONCATENATE("R",'Mapa de Riesgos'!$A$28),"")</f>
        <v>#REF!</v>
      </c>
      <c r="V12" s="108" t="e">
        <f>+IF(AND('Mapa de Riesgos'!#REF!="Muy AAAta",'Mapa de Riesgos'!#REF!="Moderado"),CONCATENATE("R",'Mapa de Riesgos'!$A$71),"")</f>
        <v>#REF!</v>
      </c>
      <c r="W12" s="108" t="e">
        <f>+IF(AND('Mapa de Riesgos'!#REF!="Muy AAAta",'Mapa de Riesgos'!#REF!="Moderado"),CONCATENATE("R",'Mapa de Riesgos'!$A$119),"")</f>
        <v>#REF!</v>
      </c>
      <c r="X12" s="108" t="e">
        <f>+IF(AND('Mapa de Riesgos'!#REF!="Muy AAAta",'Mapa de Riesgos'!#REF!="Moderado"),CONCATENATE("R",'Mapa de Riesgos'!$A$167),"")</f>
        <v>#REF!</v>
      </c>
      <c r="Y12" s="115" t="e">
        <f>+IF(AND('Mapa de Riesgos'!#REF!="Muy AAAta",'Mapa de Riesgos'!#REF!="Mayor"),CONCATENATE("R",'Mapa de Riesgos'!$A$13),"")</f>
        <v>#REF!</v>
      </c>
      <c r="Z12" s="108" t="e">
        <f>+IF(AND('Mapa de Riesgos'!#REF!="Muy AAAta",'Mapa de Riesgos'!#REF!="Mayor"),CONCATENATE("R",'Mapa de Riesgos'!$A$28),"")</f>
        <v>#REF!</v>
      </c>
      <c r="AA12" s="108" t="e">
        <f>+IF(AND('Mapa de Riesgos'!#REF!="Muy AAAta",'Mapa de Riesgos'!#REF!="Mayor"),CONCATENATE("R",'Mapa de Riesgos'!$A$71),"")</f>
        <v>#REF!</v>
      </c>
      <c r="AB12" s="108" t="e">
        <f>+IF(AND('Mapa de Riesgos'!#REF!="Muy AAAta",'Mapa de Riesgos'!#REF!="Mayor"),CONCATENATE("R",'Mapa de Riesgos'!$A$119),"")</f>
        <v>#REF!</v>
      </c>
      <c r="AC12" s="108" t="e">
        <f>+IF(AND('Mapa de Riesgos'!#REF!="Muy AAAta",'Mapa de Riesgos'!#REF!="Mayor"),CONCATENATE("R",'Mapa de Riesgos'!$A$167),"")</f>
        <v>#REF!</v>
      </c>
      <c r="AD12" s="139" t="e">
        <f>+IF(AND('Mapa de Riesgos'!#REF!="Muy AAAta",'Mapa de Riesgos'!#REF!="Catastrófico"),CONCATENATE("R",'Mapa de Riesgos'!$A$13),"")</f>
        <v>#REF!</v>
      </c>
      <c r="AE12" s="109" t="e">
        <f>+IF(AND('Mapa de Riesgos'!#REF!="Muy AAAta",'Mapa de Riesgos'!#REF!="Catastrófico"),CONCATENATE("R",'Mapa de Riesgos'!$A$28),"")</f>
        <v>#REF!</v>
      </c>
      <c r="AF12" s="109" t="e">
        <f>+IF(AND('Mapa de Riesgos'!#REF!="Muy AAAta",'Mapa de Riesgos'!#REF!="Catastrófico"),CONCATENATE("R",'Mapa de Riesgos'!$A$71),"")</f>
        <v>#REF!</v>
      </c>
      <c r="AG12" s="109" t="e">
        <f>+IF(AND('Mapa de Riesgos'!#REF!="Muy AAAta",'Mapa de Riesgos'!#REF!="Catastrófico"),CONCATENATE("R",'Mapa de Riesgos'!$A$119),"")</f>
        <v>#REF!</v>
      </c>
      <c r="AH12" s="135" t="e">
        <f>+IF(AND('Mapa de Riesgos'!#REF!="Muy AAAta",'Mapa de Riesgos'!#REF!="Catastrófico"),CONCATENATE("R",'Mapa de Riesgos'!$A$167),"")</f>
        <v>#REF!</v>
      </c>
      <c r="AI12" s="39"/>
      <c r="AJ12" s="299"/>
      <c r="AK12" s="300"/>
      <c r="AL12" s="300"/>
      <c r="AM12" s="300"/>
      <c r="AN12" s="300"/>
      <c r="AO12" s="301"/>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row>
    <row r="13" spans="1:94" ht="19.5" thickBot="1" x14ac:dyDescent="0.35">
      <c r="A13" s="39"/>
      <c r="B13" s="288"/>
      <c r="C13" s="288"/>
      <c r="D13" s="289"/>
      <c r="E13" s="294"/>
      <c r="F13" s="295"/>
      <c r="G13" s="295"/>
      <c r="H13" s="295"/>
      <c r="I13" s="295"/>
      <c r="J13" s="115" t="e">
        <f>+IF(AND('Mapa de Riesgos'!#REF!="Muy AAAta",'Mapa de Riesgos'!#REF!="AAeve"),CONCATENATE("R",'Mapa de Riesgos'!$A$16),"")</f>
        <v>#REF!</v>
      </c>
      <c r="K13" s="108" t="e">
        <f>+IF(AND('Mapa de Riesgos'!#REF!="Muy AAAta",'Mapa de Riesgos'!#REF!="AAeve"),CONCATENATE("R",'Mapa de Riesgos'!$A$29),"")</f>
        <v>#REF!</v>
      </c>
      <c r="L13" s="108" t="e">
        <f>+IF(AND('Mapa de Riesgos'!#REF!="Muy AAAta",'Mapa de Riesgos'!#REF!="AAeve"),CONCATENATE("R",'Mapa de Riesgos'!$A$77),"")</f>
        <v>#REF!</v>
      </c>
      <c r="M13" s="108" t="e">
        <f>+IF(AND('Mapa de Riesgos'!#REF!="Muy AAAta",'Mapa de Riesgos'!#REF!="AAeve"),CONCATENATE("R",'Mapa de Riesgos'!$A$125),"")</f>
        <v>#REF!</v>
      </c>
      <c r="N13" s="108" t="e">
        <f>+IF(AND('Mapa de Riesgos'!#REF!="Muy AAAta",'Mapa de Riesgos'!#REF!="AAeve"),CONCATENATE("R",'Mapa de Riesgos'!$A$173),"")</f>
        <v>#REF!</v>
      </c>
      <c r="O13" s="115" t="e">
        <f>+IF(AND('Mapa de Riesgos'!#REF!="Muy AAAta",'Mapa de Riesgos'!#REF!="Menor"),CONCATENATE("R",'Mapa de Riesgos'!$A$16),"")</f>
        <v>#REF!</v>
      </c>
      <c r="P13" s="108" t="e">
        <f>+IF(AND('Mapa de Riesgos'!#REF!="Muy AAAta",'Mapa de Riesgos'!#REF!="Menor"),CONCATENATE("R",'Mapa de Riesgos'!$A$29),"")</f>
        <v>#REF!</v>
      </c>
      <c r="Q13" s="108" t="e">
        <f>+IF(AND('Mapa de Riesgos'!#REF!="Muy AAAta",'Mapa de Riesgos'!#REF!="Menor"),CONCATENATE("R",'Mapa de Riesgos'!$A$77),"")</f>
        <v>#REF!</v>
      </c>
      <c r="R13" s="108" t="e">
        <f>+IF(AND('Mapa de Riesgos'!#REF!="Muy AAAta",'Mapa de Riesgos'!#REF!="Menor"),CONCATENATE("R",'Mapa de Riesgos'!$A$125),"")</f>
        <v>#REF!</v>
      </c>
      <c r="S13" s="108" t="e">
        <f>+IF(AND('Mapa de Riesgos'!#REF!="Muy AAAta",'Mapa de Riesgos'!#REF!="Menor"),CONCATENATE("R",'Mapa de Riesgos'!$A$173),"")</f>
        <v>#REF!</v>
      </c>
      <c r="T13" s="115" t="e">
        <f>+IF(AND('Mapa de Riesgos'!#REF!="Muy AAAta",'Mapa de Riesgos'!#REF!="Moderado"),CONCATENATE("R",'Mapa de Riesgos'!$A$16),"")</f>
        <v>#REF!</v>
      </c>
      <c r="U13" s="108" t="e">
        <f>+IF(AND('Mapa de Riesgos'!#REF!="Muy AAAta",'Mapa de Riesgos'!#REF!="Moderado"),CONCATENATE("R",'Mapa de Riesgos'!$A$29),"")</f>
        <v>#REF!</v>
      </c>
      <c r="V13" s="108" t="e">
        <f>+IF(AND('Mapa de Riesgos'!#REF!="Muy AAAta",'Mapa de Riesgos'!#REF!="Moderado"),CONCATENATE("R",'Mapa de Riesgos'!$A$77),"")</f>
        <v>#REF!</v>
      </c>
      <c r="W13" s="108" t="e">
        <f>+IF(AND('Mapa de Riesgos'!#REF!="Muy AAAta",'Mapa de Riesgos'!#REF!="Moderado"),CONCATENATE("R",'Mapa de Riesgos'!$A$125),"")</f>
        <v>#REF!</v>
      </c>
      <c r="X13" s="108" t="e">
        <f>+IF(AND('Mapa de Riesgos'!#REF!="Muy AAAta",'Mapa de Riesgos'!#REF!="Moderado"),CONCATENATE("R",'Mapa de Riesgos'!$A$173),"")</f>
        <v>#REF!</v>
      </c>
      <c r="Y13" s="115" t="e">
        <f>+IF(AND('Mapa de Riesgos'!#REF!="Muy AAAta",'Mapa de Riesgos'!#REF!="Mayor"),CONCATENATE("R",'Mapa de Riesgos'!$A$16),"")</f>
        <v>#REF!</v>
      </c>
      <c r="Z13" s="108" t="e">
        <f>+IF(AND('Mapa de Riesgos'!#REF!="Muy AAAta",'Mapa de Riesgos'!#REF!="Mayor"),CONCATENATE("R",'Mapa de Riesgos'!$A$29),"")</f>
        <v>#REF!</v>
      </c>
      <c r="AA13" s="108" t="e">
        <f>+IF(AND('Mapa de Riesgos'!#REF!="Muy AAAta",'Mapa de Riesgos'!#REF!="Mayor"),CONCATENATE("R",'Mapa de Riesgos'!$A$77),"")</f>
        <v>#REF!</v>
      </c>
      <c r="AB13" s="108" t="e">
        <f>+IF(AND('Mapa de Riesgos'!#REF!="Muy AAAta",'Mapa de Riesgos'!#REF!="Mayor"),CONCATENATE("R",'Mapa de Riesgos'!$A$125),"")</f>
        <v>#REF!</v>
      </c>
      <c r="AC13" s="108" t="e">
        <f>+IF(AND('Mapa de Riesgos'!#REF!="Muy AAAta",'Mapa de Riesgos'!#REF!="Mayor"),CONCATENATE("R",'Mapa de Riesgos'!$A$173),"")</f>
        <v>#REF!</v>
      </c>
      <c r="AD13" s="139" t="e">
        <f>+IF(AND('Mapa de Riesgos'!#REF!="Muy AAAta",'Mapa de Riesgos'!#REF!="Catastrófico"),CONCATENATE("R",'Mapa de Riesgos'!$A$16),"")</f>
        <v>#REF!</v>
      </c>
      <c r="AE13" s="109" t="e">
        <f>+IF(AND('Mapa de Riesgos'!#REF!="Muy AAAta",'Mapa de Riesgos'!#REF!="Catastrófico"),CONCATENATE("R",'Mapa de Riesgos'!$A$29),"")</f>
        <v>#REF!</v>
      </c>
      <c r="AF13" s="109" t="e">
        <f>+IF(AND('Mapa de Riesgos'!#REF!="Muy AAAta",'Mapa de Riesgos'!#REF!="Catastrófico"),CONCATENATE("R",'Mapa de Riesgos'!$A$77),"")</f>
        <v>#REF!</v>
      </c>
      <c r="AG13" s="109" t="e">
        <f>+IF(AND('Mapa de Riesgos'!#REF!="Muy AAAta",'Mapa de Riesgos'!#REF!="Catastrófico"),CONCATENATE("R",'Mapa de Riesgos'!$A$125),"")</f>
        <v>#REF!</v>
      </c>
      <c r="AH13" s="135" t="e">
        <f>+IF(AND('Mapa de Riesgos'!#REF!="Muy AAAta",'Mapa de Riesgos'!#REF!="Catastrófico"),CONCATENATE("R",'Mapa de Riesgos'!$A$173),"")</f>
        <v>#REF!</v>
      </c>
      <c r="AI13" s="39"/>
      <c r="AJ13" s="302"/>
      <c r="AK13" s="303"/>
      <c r="AL13" s="303"/>
      <c r="AM13" s="303"/>
      <c r="AN13" s="303"/>
      <c r="AO13" s="304"/>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row>
    <row r="14" spans="1:94" ht="18.75" x14ac:dyDescent="0.3">
      <c r="A14" s="39"/>
      <c r="B14" s="288"/>
      <c r="C14" s="288"/>
      <c r="D14" s="289"/>
      <c r="E14" s="290" t="s">
        <v>78</v>
      </c>
      <c r="F14" s="291"/>
      <c r="G14" s="291"/>
      <c r="H14" s="291"/>
      <c r="I14" s="291"/>
      <c r="J14" s="120" t="e">
        <f>+IF(AND('Mapa de Riesgos'!#REF!="AAAta",'Mapa de Riesgos'!#REF!="AAeve"),CONCATENATE("R",'Mapa de Riesgos'!$A$7),"")</f>
        <v>#REF!</v>
      </c>
      <c r="K14" s="121" t="e">
        <f>+IF(AND('Mapa de Riesgos'!#REF!="AAAta",'Mapa de Riesgos'!#REF!="AAeve"),CONCATENATE("R",'Mapa de Riesgos'!$A$17),"")</f>
        <v>#REF!</v>
      </c>
      <c r="L14" s="121" t="e">
        <f>+IF(AND('Mapa de Riesgos'!#REF!="AAAta",'Mapa de Riesgos'!#REF!="AAeve"),CONCATENATE("R",'Mapa de Riesgos'!$A$35),"")</f>
        <v>#REF!</v>
      </c>
      <c r="M14" s="121" t="e">
        <f>+IF(AND('Mapa de Riesgos'!#REF!="AAAta",'Mapa de Riesgos'!#REF!="AAeve"),CONCATENATE("R",'Mapa de Riesgos'!$A$83),"")</f>
        <v>#REF!</v>
      </c>
      <c r="N14" s="121" t="e">
        <f>+IF(AND('Mapa de Riesgos'!#REF!="AAAta",'Mapa de Riesgos'!#REF!="AAeve"),CONCATENATE("R",'Mapa de Riesgos'!$A$131),"")</f>
        <v>#REF!</v>
      </c>
      <c r="O14" s="120" t="e">
        <f>+IF(AND('Mapa de Riesgos'!#REF!="AAAta",'Mapa de Riesgos'!#REF!="Menor"),CONCATENATE("R",'Mapa de Riesgos'!$A$7),"")</f>
        <v>#REF!</v>
      </c>
      <c r="P14" s="121" t="e">
        <f>+IF(AND('Mapa de Riesgos'!#REF!="AAAta",'Mapa de Riesgos'!#REF!="Menor"),CONCATENATE("R",'Mapa de Riesgos'!$A$17),"")</f>
        <v>#REF!</v>
      </c>
      <c r="Q14" s="121" t="e">
        <f>+IF(AND('Mapa de Riesgos'!#REF!="AAAta",'Mapa de Riesgos'!#REF!="Menor"),CONCATENATE("R",'Mapa de Riesgos'!$A$35),"")</f>
        <v>#REF!</v>
      </c>
      <c r="R14" s="121" t="e">
        <f>+IF(AND('Mapa de Riesgos'!#REF!="AAAta",'Mapa de Riesgos'!#REF!="Menor"),CONCATENATE("R",'Mapa de Riesgos'!$A$83),"")</f>
        <v>#REF!</v>
      </c>
      <c r="S14" s="121" t="e">
        <f>+IF(AND('Mapa de Riesgos'!#REF!="AAAta",'Mapa de Riesgos'!#REF!="Menor"),CONCATENATE("R",'Mapa de Riesgos'!$A$131),"")</f>
        <v>#REF!</v>
      </c>
      <c r="T14" s="112" t="e">
        <f>+IF(AND('Mapa de Riesgos'!#REF!="AAAta",'Mapa de Riesgos'!#REF!="Moderado"),CONCATENATE("R",'Mapa de Riesgos'!$A$7),"")</f>
        <v>#REF!</v>
      </c>
      <c r="U14" s="113" t="e">
        <f>+IF(AND('Mapa de Riesgos'!#REF!="AAAta",'Mapa de Riesgos'!#REF!="Moderado"),CONCATENATE("R",'Mapa de Riesgos'!$A$17),"")</f>
        <v>#REF!</v>
      </c>
      <c r="V14" s="113" t="e">
        <f>+IF(AND('Mapa de Riesgos'!#REF!="AAAta",'Mapa de Riesgos'!#REF!="Moderado"),CONCATENATE("R",'Mapa de Riesgos'!$A$35),"")</f>
        <v>#REF!</v>
      </c>
      <c r="W14" s="113" t="e">
        <f>+IF(AND('Mapa de Riesgos'!#REF!="AAAta",'Mapa de Riesgos'!#REF!="Moderado"),CONCATENATE("R",'Mapa de Riesgos'!$A$83),"")</f>
        <v>#REF!</v>
      </c>
      <c r="X14" s="113" t="e">
        <f>+IF(AND('Mapa de Riesgos'!#REF!="AAAta",'Mapa de Riesgos'!#REF!="Moderado"),CONCATENATE("R",'Mapa de Riesgos'!$A$131),"")</f>
        <v>#REF!</v>
      </c>
      <c r="Y14" s="112" t="e">
        <f>+IF(AND('Mapa de Riesgos'!#REF!="AAAta",'Mapa de Riesgos'!#REF!="Mayor"),CONCATENATE("R",'Mapa de Riesgos'!$A$7),"")</f>
        <v>#REF!</v>
      </c>
      <c r="Z14" s="113" t="e">
        <f>+IF(AND('Mapa de Riesgos'!#REF!="AAAta",'Mapa de Riesgos'!#REF!="Mayor"),CONCATENATE("R",'Mapa de Riesgos'!$A$17),"")</f>
        <v>#REF!</v>
      </c>
      <c r="AA14" s="113" t="e">
        <f>+IF(AND('Mapa de Riesgos'!#REF!="AAAta",'Mapa de Riesgos'!#REF!="Mayor"),CONCATENATE("R",'Mapa de Riesgos'!$A$35),"")</f>
        <v>#REF!</v>
      </c>
      <c r="AB14" s="113" t="e">
        <f>+IF(AND('Mapa de Riesgos'!#REF!="AAAta",'Mapa de Riesgos'!#REF!="Mayor"),CONCATENATE("R",'Mapa de Riesgos'!$A$83),"")</f>
        <v>#REF!</v>
      </c>
      <c r="AC14" s="113" t="e">
        <f>+IF(AND('Mapa de Riesgos'!#REF!="AAAta",'Mapa de Riesgos'!#REF!="Mayor"),CONCATENATE("R",'Mapa de Riesgos'!$A$131),"")</f>
        <v>#REF!</v>
      </c>
      <c r="AD14" s="138" t="e">
        <f>+IF(AND('Mapa de Riesgos'!#REF!="AAAta",'Mapa de Riesgos'!#REF!="Catastrófico"),CONCATENATE("R",'Mapa de Riesgos'!$A$7),"")</f>
        <v>#REF!</v>
      </c>
      <c r="AE14" s="133" t="e">
        <f>+IF(AND('Mapa de Riesgos'!#REF!="AAAta",'Mapa de Riesgos'!#REF!="Catastrófico"),CONCATENATE("R",'Mapa de Riesgos'!$A$17),"")</f>
        <v>#REF!</v>
      </c>
      <c r="AF14" s="133" t="e">
        <f>+IF(AND('Mapa de Riesgos'!#REF!="AAAta",'Mapa de Riesgos'!#REF!="Catastrófico"),CONCATENATE("R",'Mapa de Riesgos'!$A$35),"")</f>
        <v>#REF!</v>
      </c>
      <c r="AG14" s="133" t="e">
        <f>+IF(AND('Mapa de Riesgos'!#REF!="AAAta",'Mapa de Riesgos'!#REF!="Catastrófico"),CONCATENATE("R",'Mapa de Riesgos'!$A$83),"")</f>
        <v>#REF!</v>
      </c>
      <c r="AH14" s="134" t="e">
        <f>+IF(AND('Mapa de Riesgos'!#REF!="AAAta",'Mapa de Riesgos'!#REF!="Catastrófico"),CONCATENATE("R",'Mapa de Riesgos'!$A$131),"")</f>
        <v>#REF!</v>
      </c>
      <c r="AI14" s="39"/>
      <c r="AJ14" s="305" t="s">
        <v>79</v>
      </c>
      <c r="AK14" s="306"/>
      <c r="AL14" s="306"/>
      <c r="AM14" s="306"/>
      <c r="AN14" s="306"/>
      <c r="AO14" s="307"/>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row>
    <row r="15" spans="1:94" ht="18.75" x14ac:dyDescent="0.3">
      <c r="A15" s="39"/>
      <c r="B15" s="288"/>
      <c r="C15" s="288"/>
      <c r="D15" s="289"/>
      <c r="E15" s="292"/>
      <c r="F15" s="293"/>
      <c r="G15" s="293"/>
      <c r="H15" s="293"/>
      <c r="I15" s="293"/>
      <c r="J15" s="123" t="e">
        <f>+IF(AND('Mapa de Riesgos'!#REF!="AAAta",'Mapa de Riesgos'!#REF!="AAeve"),CONCATENATE("R",'Mapa de Riesgos'!$A$8),"")</f>
        <v>#REF!</v>
      </c>
      <c r="K15" s="110" t="e">
        <f>+IF(AND('Mapa de Riesgos'!#REF!="AAAta",'Mapa de Riesgos'!#REF!="AAeve"),CONCATENATE("R",'Mapa de Riesgos'!$A$18),"")</f>
        <v>#REF!</v>
      </c>
      <c r="L15" s="110" t="e">
        <f>+IF(AND('Mapa de Riesgos'!#REF!="AAAta",'Mapa de Riesgos'!#REF!="AAeve"),CONCATENATE("R",'Mapa de Riesgos'!$A$41),"")</f>
        <v>#REF!</v>
      </c>
      <c r="M15" s="110" t="e">
        <f>+IF(AND('Mapa de Riesgos'!#REF!="AAAta",'Mapa de Riesgos'!#REF!="AAeve"),CONCATENATE("R",'Mapa de Riesgos'!$A$89),"")</f>
        <v>#REF!</v>
      </c>
      <c r="N15" s="110" t="e">
        <f>+IF(AND('Mapa de Riesgos'!#REF!="AAAta",'Mapa de Riesgos'!#REF!="AAeve"),CONCATENATE("R",'Mapa de Riesgos'!$A$137),"")</f>
        <v>#REF!</v>
      </c>
      <c r="O15" s="123" t="e">
        <f>+IF(AND('Mapa de Riesgos'!#REF!="AAAta",'Mapa de Riesgos'!#REF!="Menor"),CONCATENATE("R",'Mapa de Riesgos'!$A$8),"")</f>
        <v>#REF!</v>
      </c>
      <c r="P15" s="110" t="e">
        <f>+IF(AND('Mapa de Riesgos'!#REF!="AAAta",'Mapa de Riesgos'!#REF!="Menor"),CONCATENATE("R",'Mapa de Riesgos'!$A$18),"")</f>
        <v>#REF!</v>
      </c>
      <c r="Q15" s="110" t="e">
        <f>+IF(AND('Mapa de Riesgos'!#REF!="AAAta",'Mapa de Riesgos'!#REF!="Menor"),CONCATENATE("R",'Mapa de Riesgos'!$A$41),"")</f>
        <v>#REF!</v>
      </c>
      <c r="R15" s="110" t="e">
        <f>+IF(AND('Mapa de Riesgos'!#REF!="AAAta",'Mapa de Riesgos'!#REF!="Menor"),CONCATENATE("R",'Mapa de Riesgos'!$A$89),"")</f>
        <v>#REF!</v>
      </c>
      <c r="S15" s="110" t="e">
        <f>+IF(AND('Mapa de Riesgos'!#REF!="AAAta",'Mapa de Riesgos'!#REF!="Menor"),CONCATENATE("R",'Mapa de Riesgos'!$A$137),"")</f>
        <v>#REF!</v>
      </c>
      <c r="T15" s="115" t="e">
        <f>+IF(AND('Mapa de Riesgos'!#REF!="AAAta",'Mapa de Riesgos'!#REF!="Moderado"),CONCATENATE("R",'Mapa de Riesgos'!$A$8),"")</f>
        <v>#REF!</v>
      </c>
      <c r="U15" s="108" t="e">
        <f>+IF(AND('Mapa de Riesgos'!#REF!="AAAta",'Mapa de Riesgos'!#REF!="Moderado"),CONCATENATE("R",'Mapa de Riesgos'!$A$18),"")</f>
        <v>#REF!</v>
      </c>
      <c r="V15" s="108" t="e">
        <f>+IF(AND('Mapa de Riesgos'!#REF!="AAAta",'Mapa de Riesgos'!#REF!="Moderado"),CONCATENATE("R",'Mapa de Riesgos'!$A$41),"")</f>
        <v>#REF!</v>
      </c>
      <c r="W15" s="108" t="e">
        <f>+IF(AND('Mapa de Riesgos'!#REF!="AAAta",'Mapa de Riesgos'!#REF!="Moderado"),CONCATENATE("R",'Mapa de Riesgos'!$A$89),"")</f>
        <v>#REF!</v>
      </c>
      <c r="X15" s="108" t="e">
        <f>+IF(AND('Mapa de Riesgos'!#REF!="AAAta",'Mapa de Riesgos'!#REF!="Moderado"),CONCATENATE("R",'Mapa de Riesgos'!$A$137),"")</f>
        <v>#REF!</v>
      </c>
      <c r="Y15" s="115" t="e">
        <f>+IF(AND('Mapa de Riesgos'!#REF!="AAAta",'Mapa de Riesgos'!#REF!="Mayor"),CONCATENATE("R",'Mapa de Riesgos'!$A$8),"")</f>
        <v>#REF!</v>
      </c>
      <c r="Z15" s="108" t="e">
        <f>+IF(AND('Mapa de Riesgos'!#REF!="AAAta",'Mapa de Riesgos'!#REF!="Mayor"),CONCATENATE("R",'Mapa de Riesgos'!$A$18),"")</f>
        <v>#REF!</v>
      </c>
      <c r="AA15" s="108" t="e">
        <f>+IF(AND('Mapa de Riesgos'!#REF!="AAAta",'Mapa de Riesgos'!#REF!="Mayor"),CONCATENATE("R",'Mapa de Riesgos'!$A$41),"")</f>
        <v>#REF!</v>
      </c>
      <c r="AB15" s="108" t="e">
        <f>+IF(AND('Mapa de Riesgos'!#REF!="AAAta",'Mapa de Riesgos'!#REF!="Mayor"),CONCATENATE("R",'Mapa de Riesgos'!$A$89),"")</f>
        <v>#REF!</v>
      </c>
      <c r="AC15" s="108" t="e">
        <f>+IF(AND('Mapa de Riesgos'!#REF!="AAAta",'Mapa de Riesgos'!#REF!="Mayor"),CONCATENATE("R",'Mapa de Riesgos'!$A$137),"")</f>
        <v>#REF!</v>
      </c>
      <c r="AD15" s="139" t="e">
        <f>+IF(AND('Mapa de Riesgos'!#REF!="AAAta",'Mapa de Riesgos'!#REF!="Catastrófico"),CONCATENATE("R",'Mapa de Riesgos'!$A$8),"")</f>
        <v>#REF!</v>
      </c>
      <c r="AE15" s="109" t="e">
        <f>+IF(AND('Mapa de Riesgos'!#REF!="AAAta",'Mapa de Riesgos'!#REF!="Catastrófico"),CONCATENATE("R",'Mapa de Riesgos'!$A$18),"")</f>
        <v>#REF!</v>
      </c>
      <c r="AF15" s="109" t="e">
        <f>+IF(AND('Mapa de Riesgos'!#REF!="AAAta",'Mapa de Riesgos'!#REF!="Catastrófico"),CONCATENATE("R",'Mapa de Riesgos'!$A$41),"")</f>
        <v>#REF!</v>
      </c>
      <c r="AG15" s="109" t="e">
        <f>+IF(AND('Mapa de Riesgos'!#REF!="AAAta",'Mapa de Riesgos'!#REF!="Catastrófico"),CONCATENATE("R",'Mapa de Riesgos'!$A$89),"")</f>
        <v>#REF!</v>
      </c>
      <c r="AH15" s="135" t="e">
        <f>+IF(AND('Mapa de Riesgos'!#REF!="AAAta",'Mapa de Riesgos'!#REF!="Catastrófico"),CONCATENATE("R",'Mapa de Riesgos'!$A$137),"")</f>
        <v>#REF!</v>
      </c>
      <c r="AI15" s="39"/>
      <c r="AJ15" s="308"/>
      <c r="AK15" s="309"/>
      <c r="AL15" s="309"/>
      <c r="AM15" s="309"/>
      <c r="AN15" s="309"/>
      <c r="AO15" s="310"/>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row>
    <row r="16" spans="1:94" ht="18.75" x14ac:dyDescent="0.3">
      <c r="A16" s="39"/>
      <c r="B16" s="288"/>
      <c r="C16" s="288"/>
      <c r="D16" s="289"/>
      <c r="E16" s="292"/>
      <c r="F16" s="293"/>
      <c r="G16" s="293"/>
      <c r="H16" s="293"/>
      <c r="I16" s="293"/>
      <c r="J16" s="123" t="e">
        <f>+IF(AND('Mapa de Riesgos'!#REF!="AAAta",'Mapa de Riesgos'!#REF!="AAeve"),CONCATENATE("R",'Mapa de Riesgos'!$A$9),"")</f>
        <v>#REF!</v>
      </c>
      <c r="K16" s="110" t="e">
        <f>+IF(AND('Mapa de Riesgos'!#REF!="AAAta",'Mapa de Riesgos'!#REF!="AAeve"),CONCATENATE("R",'Mapa de Riesgos'!$A$21),"")</f>
        <v>#REF!</v>
      </c>
      <c r="L16" s="110" t="e">
        <f>+IF(AND('Mapa de Riesgos'!#REF!="AAAta",'Mapa de Riesgos'!#REF!="AAeve"),CONCATENATE("R",'Mapa de Riesgos'!$A$47),"")</f>
        <v>#REF!</v>
      </c>
      <c r="M16" s="110" t="e">
        <f>+IF(AND('Mapa de Riesgos'!#REF!="AAAta",'Mapa de Riesgos'!#REF!="AAeve"),CONCATENATE("R",'Mapa de Riesgos'!$A$95),"")</f>
        <v>#REF!</v>
      </c>
      <c r="N16" s="110" t="e">
        <f>+IF(AND('Mapa de Riesgos'!#REF!="AAAta",'Mapa de Riesgos'!#REF!="AAeve"),CONCATENATE("R",'Mapa de Riesgos'!$A$143),"")</f>
        <v>#REF!</v>
      </c>
      <c r="O16" s="123" t="e">
        <f>+IF(AND('Mapa de Riesgos'!#REF!="AAAta",'Mapa de Riesgos'!#REF!="Menor"),CONCATENATE("R",'Mapa de Riesgos'!$A$9),"")</f>
        <v>#REF!</v>
      </c>
      <c r="P16" s="110" t="e">
        <f>+IF(AND('Mapa de Riesgos'!#REF!="AAAta",'Mapa de Riesgos'!#REF!="Menor"),CONCATENATE("R",'Mapa de Riesgos'!$A$21),"")</f>
        <v>#REF!</v>
      </c>
      <c r="Q16" s="110" t="e">
        <f>+IF(AND('Mapa de Riesgos'!#REF!="AAAta",'Mapa de Riesgos'!#REF!="Menor"),CONCATENATE("R",'Mapa de Riesgos'!$A$47),"")</f>
        <v>#REF!</v>
      </c>
      <c r="R16" s="110" t="e">
        <f>+IF(AND('Mapa de Riesgos'!#REF!="AAAta",'Mapa de Riesgos'!#REF!="Menor"),CONCATENATE("R",'Mapa de Riesgos'!$A$95),"")</f>
        <v>#REF!</v>
      </c>
      <c r="S16" s="110" t="e">
        <f>+IF(AND('Mapa de Riesgos'!#REF!="AAAta",'Mapa de Riesgos'!#REF!="Menor"),CONCATENATE("R",'Mapa de Riesgos'!$A$143),"")</f>
        <v>#REF!</v>
      </c>
      <c r="T16" s="115" t="e">
        <f>+IF(AND('Mapa de Riesgos'!#REF!="AAAta",'Mapa de Riesgos'!#REF!="Moderado"),CONCATENATE("R",'Mapa de Riesgos'!$A$9),"")</f>
        <v>#REF!</v>
      </c>
      <c r="U16" s="108" t="e">
        <f>+IF(AND('Mapa de Riesgos'!#REF!="AAAta",'Mapa de Riesgos'!#REF!="Moderado"),CONCATENATE("R",'Mapa de Riesgos'!$A$21),"")</f>
        <v>#REF!</v>
      </c>
      <c r="V16" s="108" t="e">
        <f>+IF(AND('Mapa de Riesgos'!#REF!="AAAta",'Mapa de Riesgos'!#REF!="Moderado"),CONCATENATE("R",'Mapa de Riesgos'!$A$47),"")</f>
        <v>#REF!</v>
      </c>
      <c r="W16" s="108" t="e">
        <f>+IF(AND('Mapa de Riesgos'!#REF!="AAAta",'Mapa de Riesgos'!#REF!="Moderado"),CONCATENATE("R",'Mapa de Riesgos'!$A$95),"")</f>
        <v>#REF!</v>
      </c>
      <c r="X16" s="108" t="e">
        <f>+IF(AND('Mapa de Riesgos'!#REF!="AAAta",'Mapa de Riesgos'!#REF!="Moderado"),CONCATENATE("R",'Mapa de Riesgos'!$A$143),"")</f>
        <v>#REF!</v>
      </c>
      <c r="Y16" s="115" t="e">
        <f>+IF(AND('Mapa de Riesgos'!#REF!="AAAta",'Mapa de Riesgos'!#REF!="Mayor"),CONCATENATE("R",'Mapa de Riesgos'!$A$9),"")</f>
        <v>#REF!</v>
      </c>
      <c r="Z16" s="108" t="e">
        <f>+IF(AND('Mapa de Riesgos'!#REF!="AAAta",'Mapa de Riesgos'!#REF!="Mayor"),CONCATENATE("R",'Mapa de Riesgos'!$A$21),"")</f>
        <v>#REF!</v>
      </c>
      <c r="AA16" s="108" t="e">
        <f>+IF(AND('Mapa de Riesgos'!#REF!="AAAta",'Mapa de Riesgos'!#REF!="Mayor"),CONCATENATE("R",'Mapa de Riesgos'!$A$47),"")</f>
        <v>#REF!</v>
      </c>
      <c r="AB16" s="108" t="e">
        <f>+IF(AND('Mapa de Riesgos'!#REF!="AAAta",'Mapa de Riesgos'!#REF!="Mayor"),CONCATENATE("R",'Mapa de Riesgos'!$A$95),"")</f>
        <v>#REF!</v>
      </c>
      <c r="AC16" s="108" t="e">
        <f>+IF(AND('Mapa de Riesgos'!#REF!="AAAta",'Mapa de Riesgos'!#REF!="Mayor"),CONCATENATE("R",'Mapa de Riesgos'!$A$143),"")</f>
        <v>#REF!</v>
      </c>
      <c r="AD16" s="139" t="e">
        <f>+IF(AND('Mapa de Riesgos'!#REF!="AAAta",'Mapa de Riesgos'!#REF!="Catastrófico"),CONCATENATE("R",'Mapa de Riesgos'!$A$9),"")</f>
        <v>#REF!</v>
      </c>
      <c r="AE16" s="109" t="e">
        <f>+IF(AND('Mapa de Riesgos'!#REF!="AAAta",'Mapa de Riesgos'!#REF!="Catastrófico"),CONCATENATE("R",'Mapa de Riesgos'!$A$21),"")</f>
        <v>#REF!</v>
      </c>
      <c r="AF16" s="109" t="e">
        <f>+IF(AND('Mapa de Riesgos'!#REF!="AAAta",'Mapa de Riesgos'!#REF!="Catastrófico"),CONCATENATE("R",'Mapa de Riesgos'!$A$47),"")</f>
        <v>#REF!</v>
      </c>
      <c r="AG16" s="109" t="e">
        <f>+IF(AND('Mapa de Riesgos'!#REF!="AAAta",'Mapa de Riesgos'!#REF!="Catastrófico"),CONCATENATE("R",'Mapa de Riesgos'!$A$95),"")</f>
        <v>#REF!</v>
      </c>
      <c r="AH16" s="135" t="e">
        <f>+IF(AND('Mapa de Riesgos'!#REF!="AAAta",'Mapa de Riesgos'!#REF!="Catastrófico"),CONCATENATE("R",'Mapa de Riesgos'!$A$143),"")</f>
        <v>#REF!</v>
      </c>
      <c r="AI16" s="39"/>
      <c r="AJ16" s="308"/>
      <c r="AK16" s="309"/>
      <c r="AL16" s="309"/>
      <c r="AM16" s="309"/>
      <c r="AN16" s="309"/>
      <c r="AO16" s="310"/>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row>
    <row r="17" spans="1:75" ht="18.75" x14ac:dyDescent="0.3">
      <c r="A17" s="39"/>
      <c r="B17" s="288"/>
      <c r="C17" s="288"/>
      <c r="D17" s="289"/>
      <c r="E17" s="292"/>
      <c r="F17" s="293"/>
      <c r="G17" s="293"/>
      <c r="H17" s="293"/>
      <c r="I17" s="293"/>
      <c r="J17" s="123" t="e">
        <f>+IF(AND('Mapa de Riesgos'!#REF!="AAAta",'Mapa de Riesgos'!#REF!="AAeve"),CONCATENATE("R",'Mapa de Riesgos'!$A$10),"")</f>
        <v>#REF!</v>
      </c>
      <c r="K17" s="110" t="e">
        <f>+IF(AND('Mapa de Riesgos'!#REF!="AAAta",'Mapa de Riesgos'!#REF!="AAeve"),CONCATENATE("R",'Mapa de Riesgos'!$A$22),"")</f>
        <v>#REF!</v>
      </c>
      <c r="L17" s="110" t="e">
        <f>+IF(AND('Mapa de Riesgos'!#REF!="AAAta",'Mapa de Riesgos'!#REF!="AAeve"),CONCATENATE("R",'Mapa de Riesgos'!$A$53),"")</f>
        <v>#REF!</v>
      </c>
      <c r="M17" s="110" t="e">
        <f>+IF(AND('Mapa de Riesgos'!#REF!="AAAta",'Mapa de Riesgos'!#REF!="AAeve"),CONCATENATE("R",'Mapa de Riesgos'!$A$101),"")</f>
        <v>#REF!</v>
      </c>
      <c r="N17" s="110" t="e">
        <f>+IF(AND('Mapa de Riesgos'!#REF!="AAAta",'Mapa de Riesgos'!#REF!="AAeve"),CONCATENATE("R",'Mapa de Riesgos'!$A$149),"")</f>
        <v>#REF!</v>
      </c>
      <c r="O17" s="123" t="e">
        <f>+IF(AND('Mapa de Riesgos'!#REF!="AAAta",'Mapa de Riesgos'!#REF!="Menor"),CONCATENATE("R",'Mapa de Riesgos'!$A$10),"")</f>
        <v>#REF!</v>
      </c>
      <c r="P17" s="110" t="e">
        <f>+IF(AND('Mapa de Riesgos'!#REF!="AAAta",'Mapa de Riesgos'!#REF!="Menor"),CONCATENATE("R",'Mapa de Riesgos'!$A$22),"")</f>
        <v>#REF!</v>
      </c>
      <c r="Q17" s="110" t="e">
        <f>+IF(AND('Mapa de Riesgos'!#REF!="AAAta",'Mapa de Riesgos'!#REF!="Menor"),CONCATENATE("R",'Mapa de Riesgos'!$A$53),"")</f>
        <v>#REF!</v>
      </c>
      <c r="R17" s="110" t="e">
        <f>+IF(AND('Mapa de Riesgos'!#REF!="AAAta",'Mapa de Riesgos'!#REF!="Menor"),CONCATENATE("R",'Mapa de Riesgos'!$A$101),"")</f>
        <v>#REF!</v>
      </c>
      <c r="S17" s="110" t="e">
        <f>+IF(AND('Mapa de Riesgos'!#REF!="AAAta",'Mapa de Riesgos'!#REF!="Menor"),CONCATENATE("R",'Mapa de Riesgos'!$A$149),"")</f>
        <v>#REF!</v>
      </c>
      <c r="T17" s="115" t="e">
        <f>+IF(AND('Mapa de Riesgos'!#REF!="AAAta",'Mapa de Riesgos'!#REF!="Moderado"),CONCATENATE("R",'Mapa de Riesgos'!$A$10),"")</f>
        <v>#REF!</v>
      </c>
      <c r="U17" s="108" t="e">
        <f>+IF(AND('Mapa de Riesgos'!#REF!="AAAta",'Mapa de Riesgos'!#REF!="Moderado"),CONCATENATE("R",'Mapa de Riesgos'!$A$22),"")</f>
        <v>#REF!</v>
      </c>
      <c r="V17" s="108" t="e">
        <f>+IF(AND('Mapa de Riesgos'!#REF!="AAAta",'Mapa de Riesgos'!#REF!="Moderado"),CONCATENATE("R",'Mapa de Riesgos'!$A$53),"")</f>
        <v>#REF!</v>
      </c>
      <c r="W17" s="108" t="e">
        <f>+IF(AND('Mapa de Riesgos'!#REF!="AAAta",'Mapa de Riesgos'!#REF!="Moderado"),CONCATENATE("R",'Mapa de Riesgos'!$A$101),"")</f>
        <v>#REF!</v>
      </c>
      <c r="X17" s="108" t="e">
        <f>+IF(AND('Mapa de Riesgos'!#REF!="AAAta",'Mapa de Riesgos'!#REF!="Moderado"),CONCATENATE("R",'Mapa de Riesgos'!$A$149),"")</f>
        <v>#REF!</v>
      </c>
      <c r="Y17" s="115" t="e">
        <f>+IF(AND('Mapa de Riesgos'!#REF!="AAAta",'Mapa de Riesgos'!#REF!="Mayor"),CONCATENATE("R",'Mapa de Riesgos'!$A$10),"")</f>
        <v>#REF!</v>
      </c>
      <c r="Z17" s="108" t="e">
        <f>+IF(AND('Mapa de Riesgos'!#REF!="AAAta",'Mapa de Riesgos'!#REF!="Mayor"),CONCATENATE("R",'Mapa de Riesgos'!$A$22),"")</f>
        <v>#REF!</v>
      </c>
      <c r="AA17" s="108" t="e">
        <f>+IF(AND('Mapa de Riesgos'!#REF!="AAAta",'Mapa de Riesgos'!#REF!="Mayor"),CONCATENATE("R",'Mapa de Riesgos'!$A$53),"")</f>
        <v>#REF!</v>
      </c>
      <c r="AB17" s="108" t="e">
        <f>+IF(AND('Mapa de Riesgos'!#REF!="AAAta",'Mapa de Riesgos'!#REF!="Mayor"),CONCATENATE("R",'Mapa de Riesgos'!$A$101),"")</f>
        <v>#REF!</v>
      </c>
      <c r="AC17" s="108" t="e">
        <f>+IF(AND('Mapa de Riesgos'!#REF!="AAAta",'Mapa de Riesgos'!#REF!="Mayor"),CONCATENATE("R",'Mapa de Riesgos'!$A$149),"")</f>
        <v>#REF!</v>
      </c>
      <c r="AD17" s="139" t="e">
        <f>+IF(AND('Mapa de Riesgos'!#REF!="AAAta",'Mapa de Riesgos'!#REF!="Catastrófico"),CONCATENATE("R",'Mapa de Riesgos'!$A$10),"")</f>
        <v>#REF!</v>
      </c>
      <c r="AE17" s="109" t="e">
        <f>+IF(AND('Mapa de Riesgos'!#REF!="AAAta",'Mapa de Riesgos'!#REF!="Catastrófico"),CONCATENATE("R",'Mapa de Riesgos'!$A$22),"")</f>
        <v>#REF!</v>
      </c>
      <c r="AF17" s="109" t="e">
        <f>+IF(AND('Mapa de Riesgos'!#REF!="AAAta",'Mapa de Riesgos'!#REF!="Catastrófico"),CONCATENATE("R",'Mapa de Riesgos'!$A$53),"")</f>
        <v>#REF!</v>
      </c>
      <c r="AG17" s="109" t="e">
        <f>+IF(AND('Mapa de Riesgos'!#REF!="AAAta",'Mapa de Riesgos'!#REF!="Catastrófico"),CONCATENATE("R",'Mapa de Riesgos'!$A$101),"")</f>
        <v>#REF!</v>
      </c>
      <c r="AH17" s="135" t="e">
        <f>+IF(AND('Mapa de Riesgos'!#REF!="AAAta",'Mapa de Riesgos'!#REF!="Catastrófico"),CONCATENATE("R",'Mapa de Riesgos'!$A$149),"")</f>
        <v>#REF!</v>
      </c>
      <c r="AI17" s="39"/>
      <c r="AJ17" s="308"/>
      <c r="AK17" s="309"/>
      <c r="AL17" s="309"/>
      <c r="AM17" s="309"/>
      <c r="AN17" s="309"/>
      <c r="AO17" s="310"/>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row>
    <row r="18" spans="1:75" ht="18.75" x14ac:dyDescent="0.3">
      <c r="A18" s="39"/>
      <c r="B18" s="288"/>
      <c r="C18" s="288"/>
      <c r="D18" s="289"/>
      <c r="E18" s="292"/>
      <c r="F18" s="293"/>
      <c r="G18" s="293"/>
      <c r="H18" s="293"/>
      <c r="I18" s="293"/>
      <c r="J18" s="123" t="e">
        <f>+IF(AND('Mapa de Riesgos'!#REF!="AAAta",'Mapa de Riesgos'!#REF!="AAeve"),CONCATENATE("R",'Mapa de Riesgos'!$A$11),"")</f>
        <v>#REF!</v>
      </c>
      <c r="K18" s="110" t="e">
        <f>+IF(AND('Mapa de Riesgos'!#REF!="AAAta",'Mapa de Riesgos'!#REF!="AAeve"),CONCATENATE("R",'Mapa de Riesgos'!$A$23),"")</f>
        <v>#REF!</v>
      </c>
      <c r="L18" s="110" t="e">
        <f>+IF(AND('Mapa de Riesgos'!#REF!="AAAta",'Mapa de Riesgos'!#REF!="AAeve"),CONCATENATE("R",'Mapa de Riesgos'!$A$59),"")</f>
        <v>#REF!</v>
      </c>
      <c r="M18" s="110" t="e">
        <f>+IF(AND('Mapa de Riesgos'!#REF!="AAAta",'Mapa de Riesgos'!#REF!="AAeve"),CONCATENATE("R",'Mapa de Riesgos'!$A$107),"")</f>
        <v>#REF!</v>
      </c>
      <c r="N18" s="110" t="e">
        <f>+IF(AND('Mapa de Riesgos'!#REF!="AAAta",'Mapa de Riesgos'!#REF!="AAeve"),CONCATENATE("R",'Mapa de Riesgos'!$A$155),"")</f>
        <v>#REF!</v>
      </c>
      <c r="O18" s="123" t="e">
        <f>+IF(AND('Mapa de Riesgos'!#REF!="AAAta",'Mapa de Riesgos'!#REF!="Menor"),CONCATENATE("R",'Mapa de Riesgos'!$A$11),"")</f>
        <v>#REF!</v>
      </c>
      <c r="P18" s="110" t="e">
        <f>+IF(AND('Mapa de Riesgos'!#REF!="AAAta",'Mapa de Riesgos'!#REF!="Menor"),CONCATENATE("R",'Mapa de Riesgos'!$A$23),"")</f>
        <v>#REF!</v>
      </c>
      <c r="Q18" s="110" t="e">
        <f>+IF(AND('Mapa de Riesgos'!#REF!="AAAta",'Mapa de Riesgos'!#REF!="Menor"),CONCATENATE("R",'Mapa de Riesgos'!$A$59),"")</f>
        <v>#REF!</v>
      </c>
      <c r="R18" s="110" t="e">
        <f>+IF(AND('Mapa de Riesgos'!#REF!="AAAta",'Mapa de Riesgos'!#REF!="Menor"),CONCATENATE("R",'Mapa de Riesgos'!$A$107),"")</f>
        <v>#REF!</v>
      </c>
      <c r="S18" s="110" t="e">
        <f>+IF(AND('Mapa de Riesgos'!#REF!="AAAta",'Mapa de Riesgos'!#REF!="Menor"),CONCATENATE("R",'Mapa de Riesgos'!$A$155),"")</f>
        <v>#REF!</v>
      </c>
      <c r="T18" s="115" t="e">
        <f>+IF(AND('Mapa de Riesgos'!#REF!="AAAta",'Mapa de Riesgos'!#REF!="Moderado"),CONCATENATE("R",'Mapa de Riesgos'!$A$11),"")</f>
        <v>#REF!</v>
      </c>
      <c r="U18" s="108" t="e">
        <f>+IF(AND('Mapa de Riesgos'!#REF!="AAAta",'Mapa de Riesgos'!#REF!="Moderado"),CONCATENATE("R",'Mapa de Riesgos'!$A$23),"")</f>
        <v>#REF!</v>
      </c>
      <c r="V18" s="108" t="e">
        <f>+IF(AND('Mapa de Riesgos'!#REF!="AAAta",'Mapa de Riesgos'!#REF!="Moderado"),CONCATENATE("R",'Mapa de Riesgos'!$A$59),"")</f>
        <v>#REF!</v>
      </c>
      <c r="W18" s="108" t="e">
        <f>+IF(AND('Mapa de Riesgos'!#REF!="AAAta",'Mapa de Riesgos'!#REF!="Moderado"),CONCATENATE("R",'Mapa de Riesgos'!$A$107),"")</f>
        <v>#REF!</v>
      </c>
      <c r="X18" s="108" t="e">
        <f>+IF(AND('Mapa de Riesgos'!#REF!="AAAta",'Mapa de Riesgos'!#REF!="Moderado"),CONCATENATE("R",'Mapa de Riesgos'!$A$155),"")</f>
        <v>#REF!</v>
      </c>
      <c r="Y18" s="115" t="e">
        <f>+IF(AND('Mapa de Riesgos'!#REF!="AAAta",'Mapa de Riesgos'!#REF!="Mayor"),CONCATENATE("R",'Mapa de Riesgos'!$A$11),"")</f>
        <v>#REF!</v>
      </c>
      <c r="Z18" s="108" t="e">
        <f>+IF(AND('Mapa de Riesgos'!#REF!="AAAta",'Mapa de Riesgos'!#REF!="Mayor"),CONCATENATE("R",'Mapa de Riesgos'!$A$23),"")</f>
        <v>#REF!</v>
      </c>
      <c r="AA18" s="108" t="e">
        <f>+IF(AND('Mapa de Riesgos'!#REF!="AAAta",'Mapa de Riesgos'!#REF!="Mayor"),CONCATENATE("R",'Mapa de Riesgos'!$A$59),"")</f>
        <v>#REF!</v>
      </c>
      <c r="AB18" s="108" t="e">
        <f>+IF(AND('Mapa de Riesgos'!#REF!="AAAta",'Mapa de Riesgos'!#REF!="Mayor"),CONCATENATE("R",'Mapa de Riesgos'!$A$107),"")</f>
        <v>#REF!</v>
      </c>
      <c r="AC18" s="108" t="e">
        <f>+IF(AND('Mapa de Riesgos'!#REF!="AAAta",'Mapa de Riesgos'!#REF!="Mayor"),CONCATENATE("R",'Mapa de Riesgos'!$A$155),"")</f>
        <v>#REF!</v>
      </c>
      <c r="AD18" s="139" t="e">
        <f>+IF(AND('Mapa de Riesgos'!#REF!="AAAta",'Mapa de Riesgos'!#REF!="Catastrófico"),CONCATENATE("R",'Mapa de Riesgos'!$A$11),"")</f>
        <v>#REF!</v>
      </c>
      <c r="AE18" s="109" t="e">
        <f>+IF(AND('Mapa de Riesgos'!#REF!="AAAta",'Mapa de Riesgos'!#REF!="Catastrófico"),CONCATENATE("R",'Mapa de Riesgos'!$A$23),"")</f>
        <v>#REF!</v>
      </c>
      <c r="AF18" s="109" t="e">
        <f>+IF(AND('Mapa de Riesgos'!#REF!="AAAta",'Mapa de Riesgos'!#REF!="Catastrófico"),CONCATENATE("R",'Mapa de Riesgos'!$A$59),"")</f>
        <v>#REF!</v>
      </c>
      <c r="AG18" s="109" t="e">
        <f>+IF(AND('Mapa de Riesgos'!#REF!="AAAta",'Mapa de Riesgos'!#REF!="Catastrófico"),CONCATENATE("R",'Mapa de Riesgos'!$A$107),"")</f>
        <v>#REF!</v>
      </c>
      <c r="AH18" s="135" t="e">
        <f>+IF(AND('Mapa de Riesgos'!#REF!="AAAta",'Mapa de Riesgos'!#REF!="Catastrófico"),CONCATENATE("R",'Mapa de Riesgos'!$A$155),"")</f>
        <v>#REF!</v>
      </c>
      <c r="AI18" s="39"/>
      <c r="AJ18" s="308"/>
      <c r="AK18" s="309"/>
      <c r="AL18" s="309"/>
      <c r="AM18" s="309"/>
      <c r="AN18" s="309"/>
      <c r="AO18" s="310"/>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row>
    <row r="19" spans="1:75" ht="18.75" x14ac:dyDescent="0.3">
      <c r="A19" s="39"/>
      <c r="B19" s="288"/>
      <c r="C19" s="288"/>
      <c r="D19" s="289"/>
      <c r="E19" s="292"/>
      <c r="F19" s="293"/>
      <c r="G19" s="293"/>
      <c r="H19" s="293"/>
      <c r="I19" s="293"/>
      <c r="J19" s="123" t="e">
        <f>+IF(AND('Mapa de Riesgos'!#REF!="AAAta",'Mapa de Riesgos'!#REF!="AAeve"),CONCATENATE("R",'Mapa de Riesgos'!$A$12),"")</f>
        <v>#REF!</v>
      </c>
      <c r="K19" s="110" t="e">
        <f>+IF(AND('Mapa de Riesgos'!#REF!="AAAta",'Mapa de Riesgos'!#REF!="AAeve"),CONCATENATE("R",'Mapa de Riesgos'!$A$25),"")</f>
        <v>#REF!</v>
      </c>
      <c r="L19" s="110" t="e">
        <f>+IF(AND('Mapa de Riesgos'!#REF!="AAA",'Mapa de Riesgos'!#REF!="AAeve"),CONCATENATE("R",'Mapa de Riesgos'!$A$68),"")</f>
        <v>#REF!</v>
      </c>
      <c r="M19" s="110" t="e">
        <f>+IF(AND('Mapa de Riesgos'!#REF!="AAAta",'Mapa de Riesgos'!#REF!="AAeve"),CONCATENATE("R",'Mapa de Riesgos'!$A$113),"")</f>
        <v>#REF!</v>
      </c>
      <c r="N19" s="110" t="e">
        <f>+IF(AND('Mapa de Riesgos'!#REF!="AAAta",'Mapa de Riesgos'!#REF!="AAeve"),CONCATENATE("R",'Mapa de Riesgos'!$A$161),"")</f>
        <v>#REF!</v>
      </c>
      <c r="O19" s="123" t="e">
        <f>+IF(AND('Mapa de Riesgos'!#REF!="AAAta",'Mapa de Riesgos'!#REF!="Menor"),CONCATENATE("R",'Mapa de Riesgos'!$A$12),"")</f>
        <v>#REF!</v>
      </c>
      <c r="P19" s="110" t="e">
        <f>+IF(AND('Mapa de Riesgos'!#REF!="AAAta",'Mapa de Riesgos'!#REF!="Menor"),CONCATENATE("R",'Mapa de Riesgos'!$A$25),"")</f>
        <v>#REF!</v>
      </c>
      <c r="Q19" s="110" t="e">
        <f>+IF(AND('Mapa de Riesgos'!#REF!="AAAta",'Mapa de Riesgos'!#REF!="Menor"),CONCATENATE("R",'Mapa de Riesgos'!$A$68),"")</f>
        <v>#REF!</v>
      </c>
      <c r="R19" s="110" t="e">
        <f>+IF(AND('Mapa de Riesgos'!#REF!="AAAta",'Mapa de Riesgos'!#REF!="Menor"),CONCATENATE("R",'Mapa de Riesgos'!$A$113),"")</f>
        <v>#REF!</v>
      </c>
      <c r="S19" s="110" t="e">
        <f>+IF(AND('Mapa de Riesgos'!#REF!="AAAta",'Mapa de Riesgos'!#REF!="Menor"),CONCATENATE("R",'Mapa de Riesgos'!$A$161),"")</f>
        <v>#REF!</v>
      </c>
      <c r="T19" s="115" t="e">
        <f>+IF(AND('Mapa de Riesgos'!#REF!="AAAta",'Mapa de Riesgos'!#REF!="Moderado"),CONCATENATE("R",'Mapa de Riesgos'!$A$12),"")</f>
        <v>#REF!</v>
      </c>
      <c r="U19" s="108" t="e">
        <f>+IF(AND('Mapa de Riesgos'!#REF!="AAAta",'Mapa de Riesgos'!#REF!="Moderado"),CONCATENATE("R",'Mapa de Riesgos'!$A$25),"")</f>
        <v>#REF!</v>
      </c>
      <c r="V19" s="108" t="e">
        <f>+IF(AND('Mapa de Riesgos'!#REF!="AAAta",'Mapa de Riesgos'!#REF!="Moderado"),CONCATENATE("R",'Mapa de Riesgos'!$A$68),"")</f>
        <v>#REF!</v>
      </c>
      <c r="W19" s="108" t="e">
        <f>+IF(AND('Mapa de Riesgos'!#REF!="AAAta",'Mapa de Riesgos'!#REF!="Moderado"),CONCATENATE("R",'Mapa de Riesgos'!$A$113),"")</f>
        <v>#REF!</v>
      </c>
      <c r="X19" s="108" t="e">
        <f>+IF(AND('Mapa de Riesgos'!#REF!="AAAta",'Mapa de Riesgos'!#REF!="Moderado"),CONCATENATE("R",'Mapa de Riesgos'!$A$161),"")</f>
        <v>#REF!</v>
      </c>
      <c r="Y19" s="115" t="e">
        <f>+IF(AND('Mapa de Riesgos'!#REF!="AAAta",'Mapa de Riesgos'!#REF!="Mayor"),CONCATENATE("R",'Mapa de Riesgos'!$A$12),"")</f>
        <v>#REF!</v>
      </c>
      <c r="Z19" s="108" t="e">
        <f>+IF(AND('Mapa de Riesgos'!#REF!="AAAta",'Mapa de Riesgos'!#REF!="Mayor"),CONCATENATE("R",'Mapa de Riesgos'!$A$25),"")</f>
        <v>#REF!</v>
      </c>
      <c r="AA19" s="108" t="e">
        <f>+IF(AND('Mapa de Riesgos'!#REF!="AAAta",'Mapa de Riesgos'!#REF!="Mayor"),CONCATENATE("R",'Mapa de Riesgos'!$A$68),"")</f>
        <v>#REF!</v>
      </c>
      <c r="AB19" s="108" t="e">
        <f>+IF(AND('Mapa de Riesgos'!#REF!="AAAta",'Mapa de Riesgos'!#REF!="Mayor"),CONCATENATE("R",'Mapa de Riesgos'!$A$113),"")</f>
        <v>#REF!</v>
      </c>
      <c r="AC19" s="108" t="e">
        <f>+IF(AND('Mapa de Riesgos'!#REF!="AAAta",'Mapa de Riesgos'!#REF!="Mayor"),CONCATENATE("R",'Mapa de Riesgos'!$A$161),"")</f>
        <v>#REF!</v>
      </c>
      <c r="AD19" s="139" t="e">
        <f>+IF(AND('Mapa de Riesgos'!#REF!="AAAta",'Mapa de Riesgos'!#REF!="Catastrófico"),CONCATENATE("R",'Mapa de Riesgos'!$A$12),"")</f>
        <v>#REF!</v>
      </c>
      <c r="AE19" s="109" t="e">
        <f>+IF(AND('Mapa de Riesgos'!#REF!="AAAta",'Mapa de Riesgos'!#REF!="Catastrófico"),CONCATENATE("R",'Mapa de Riesgos'!$A$25),"")</f>
        <v>#REF!</v>
      </c>
      <c r="AF19" s="109" t="e">
        <f>+IF(AND('Mapa de Riesgos'!#REF!="AAAta",'Mapa de Riesgos'!#REF!="Catastrófico"),CONCATENATE("R",'Mapa de Riesgos'!$A$68),"")</f>
        <v>#REF!</v>
      </c>
      <c r="AG19" s="109" t="e">
        <f>+IF(AND('Mapa de Riesgos'!#REF!="AAAta",'Mapa de Riesgos'!#REF!="Catastrófico"),CONCATENATE("R",'Mapa de Riesgos'!$A$113),"")</f>
        <v>#REF!</v>
      </c>
      <c r="AH19" s="135" t="e">
        <f>+IF(AND('Mapa de Riesgos'!#REF!="AAAta",'Mapa de Riesgos'!#REF!="Catastrófico"),CONCATENATE("R",'Mapa de Riesgos'!$A$161),"")</f>
        <v>#REF!</v>
      </c>
      <c r="AI19" s="39"/>
      <c r="AJ19" s="308"/>
      <c r="AK19" s="309"/>
      <c r="AL19" s="309"/>
      <c r="AM19" s="309"/>
      <c r="AN19" s="309"/>
      <c r="AO19" s="310"/>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row>
    <row r="20" spans="1:75" ht="18.75" x14ac:dyDescent="0.3">
      <c r="A20" s="39"/>
      <c r="B20" s="288"/>
      <c r="C20" s="288"/>
      <c r="D20" s="289"/>
      <c r="E20" s="292"/>
      <c r="F20" s="293"/>
      <c r="G20" s="293"/>
      <c r="H20" s="293"/>
      <c r="I20" s="293"/>
      <c r="J20" s="123" t="e">
        <f>+IF(AND('Mapa de Riesgos'!#REF!="AAAta",'Mapa de Riesgos'!#REF!="AAeve"),CONCATENATE("R",'Mapa de Riesgos'!$A$13),"")</f>
        <v>#REF!</v>
      </c>
      <c r="K20" s="110" t="e">
        <f>+IF(AND('Mapa de Riesgos'!#REF!="AAAta",'Mapa de Riesgos'!#REF!="AAeve"),CONCATENATE("R",'Mapa de Riesgos'!$A$28),"")</f>
        <v>#REF!</v>
      </c>
      <c r="L20" s="110" t="e">
        <f>+IF(AND('Mapa de Riesgos'!#REF!="AAAta",'Mapa de Riesgos'!#REF!="AAeve"),CONCATENATE("R",'Mapa de Riesgos'!$A$71),"")</f>
        <v>#REF!</v>
      </c>
      <c r="M20" s="110" t="e">
        <f>+IF(AND('Mapa de Riesgos'!#REF!="AAAta",'Mapa de Riesgos'!#REF!="AAeve"),CONCATENATE("R",'Mapa de Riesgos'!$A$119),"")</f>
        <v>#REF!</v>
      </c>
      <c r="N20" s="110" t="e">
        <f>+IF(AND('Mapa de Riesgos'!#REF!="AAAta",'Mapa de Riesgos'!#REF!="AAeve"),CONCATENATE("R",'Mapa de Riesgos'!$A$167),"")</f>
        <v>#REF!</v>
      </c>
      <c r="O20" s="123" t="e">
        <f>+IF(AND('Mapa de Riesgos'!#REF!="AAAta",'Mapa de Riesgos'!#REF!="Menor"),CONCATENATE("R",'Mapa de Riesgos'!$A$13),"")</f>
        <v>#REF!</v>
      </c>
      <c r="P20" s="110" t="e">
        <f>+IF(AND('Mapa de Riesgos'!#REF!="AAAta",'Mapa de Riesgos'!#REF!="Menor"),CONCATENATE("R",'Mapa de Riesgos'!$A$28),"")</f>
        <v>#REF!</v>
      </c>
      <c r="Q20" s="110" t="e">
        <f>+IF(AND('Mapa de Riesgos'!#REF!="AAAta",'Mapa de Riesgos'!#REF!="Menor"),CONCATENATE("R",'Mapa de Riesgos'!$A$71),"")</f>
        <v>#REF!</v>
      </c>
      <c r="R20" s="110" t="e">
        <f>+IF(AND('Mapa de Riesgos'!#REF!="AAAta",'Mapa de Riesgos'!#REF!="Menor"),CONCATENATE("R",'Mapa de Riesgos'!$A$119),"")</f>
        <v>#REF!</v>
      </c>
      <c r="S20" s="110" t="e">
        <f>+IF(AND('Mapa de Riesgos'!#REF!="AAAta",'Mapa de Riesgos'!#REF!="Menor"),CONCATENATE("R",'Mapa de Riesgos'!$A$167),"")</f>
        <v>#REF!</v>
      </c>
      <c r="T20" s="115" t="e">
        <f>+IF(AND('Mapa de Riesgos'!#REF!="AAAta",'Mapa de Riesgos'!#REF!="Moderado"),CONCATENATE("R",'Mapa de Riesgos'!$A$13),"")</f>
        <v>#REF!</v>
      </c>
      <c r="U20" s="108" t="e">
        <f>+IF(AND('Mapa de Riesgos'!#REF!="AAAta",'Mapa de Riesgos'!#REF!="Moderado"),CONCATENATE("R",'Mapa de Riesgos'!$A$28),"")</f>
        <v>#REF!</v>
      </c>
      <c r="V20" s="108" t="e">
        <f>+IF(AND('Mapa de Riesgos'!#REF!="AAAta",'Mapa de Riesgos'!#REF!="Moderado"),CONCATENATE("R",'Mapa de Riesgos'!$A$71),"")</f>
        <v>#REF!</v>
      </c>
      <c r="W20" s="108" t="e">
        <f>+IF(AND('Mapa de Riesgos'!#REF!="AAAta",'Mapa de Riesgos'!#REF!="Moderado"),CONCATENATE("R",'Mapa de Riesgos'!$A$119),"")</f>
        <v>#REF!</v>
      </c>
      <c r="X20" s="108" t="e">
        <f>+IF(AND('Mapa de Riesgos'!#REF!="AAAta",'Mapa de Riesgos'!#REF!="Moderado"),CONCATENATE("R",'Mapa de Riesgos'!$A$167),"")</f>
        <v>#REF!</v>
      </c>
      <c r="Y20" s="115" t="e">
        <f>+IF(AND('Mapa de Riesgos'!#REF!="AAAta",'Mapa de Riesgos'!#REF!="Mayor"),CONCATENATE("R",'Mapa de Riesgos'!$A$13),"")</f>
        <v>#REF!</v>
      </c>
      <c r="Z20" s="108" t="e">
        <f>+IF(AND('Mapa de Riesgos'!#REF!="AAAta",'Mapa de Riesgos'!#REF!="Mayor"),CONCATENATE("R",'Mapa de Riesgos'!$A$28),"")</f>
        <v>#REF!</v>
      </c>
      <c r="AA20" s="108" t="e">
        <f>+IF(AND('Mapa de Riesgos'!#REF!="AAAta",'Mapa de Riesgos'!#REF!="Mayor"),CONCATENATE("R",'Mapa de Riesgos'!$A$71),"")</f>
        <v>#REF!</v>
      </c>
      <c r="AB20" s="108" t="e">
        <f>+IF(AND('Mapa de Riesgos'!#REF!="AAAta",'Mapa de Riesgos'!#REF!="Mayor"),CONCATENATE("R",'Mapa de Riesgos'!$A$119),"")</f>
        <v>#REF!</v>
      </c>
      <c r="AC20" s="108" t="e">
        <f>+IF(AND('Mapa de Riesgos'!#REF!="AAAta",'Mapa de Riesgos'!#REF!="Mayor"),CONCATENATE("R",'Mapa de Riesgos'!$A$167),"")</f>
        <v>#REF!</v>
      </c>
      <c r="AD20" s="139" t="e">
        <f>+IF(AND('Mapa de Riesgos'!#REF!="AAAta",'Mapa de Riesgos'!#REF!="Catastrófico"),CONCATENATE("R",'Mapa de Riesgos'!$A$13),"")</f>
        <v>#REF!</v>
      </c>
      <c r="AE20" s="109" t="e">
        <f>+IF(AND('Mapa de Riesgos'!#REF!="AAAta",'Mapa de Riesgos'!#REF!="Catastrófico"),CONCATENATE("R",'Mapa de Riesgos'!$A$28),"")</f>
        <v>#REF!</v>
      </c>
      <c r="AF20" s="109" t="e">
        <f>+IF(AND('Mapa de Riesgos'!#REF!="AAAta",'Mapa de Riesgos'!#REF!="Catastrófico"),CONCATENATE("R",'Mapa de Riesgos'!$A$71),"")</f>
        <v>#REF!</v>
      </c>
      <c r="AG20" s="109" t="e">
        <f>+IF(AND('Mapa de Riesgos'!#REF!="AAAta",'Mapa de Riesgos'!#REF!="Catastrófico"),CONCATENATE("R",'Mapa de Riesgos'!$A$119),"")</f>
        <v>#REF!</v>
      </c>
      <c r="AH20" s="135" t="e">
        <f>+IF(AND('Mapa de Riesgos'!#REF!="AAAta",'Mapa de Riesgos'!#REF!="Catastrófico"),CONCATENATE("R",'Mapa de Riesgos'!$A$167),"")</f>
        <v>#REF!</v>
      </c>
      <c r="AI20" s="39"/>
      <c r="AJ20" s="308"/>
      <c r="AK20" s="309"/>
      <c r="AL20" s="309"/>
      <c r="AM20" s="309"/>
      <c r="AN20" s="309"/>
      <c r="AO20" s="310"/>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row>
    <row r="21" spans="1:75" ht="19.5" thickBot="1" x14ac:dyDescent="0.35">
      <c r="A21" s="39"/>
      <c r="B21" s="288"/>
      <c r="C21" s="288"/>
      <c r="D21" s="289"/>
      <c r="E21" s="294"/>
      <c r="F21" s="295"/>
      <c r="G21" s="295"/>
      <c r="H21" s="295"/>
      <c r="I21" s="295"/>
      <c r="J21" s="123" t="e">
        <f>+IF(AND('Mapa de Riesgos'!#REF!="AAAta",'Mapa de Riesgos'!#REF!="AAeve"),CONCATENATE("R",'Mapa de Riesgos'!$A$16),"")</f>
        <v>#REF!</v>
      </c>
      <c r="K21" s="110" t="e">
        <f>+IF(AND('Mapa de Riesgos'!#REF!="AAAta",'Mapa de Riesgos'!#REF!="AAeve"),CONCATENATE("R",'Mapa de Riesgos'!$A$29),"")</f>
        <v>#REF!</v>
      </c>
      <c r="L21" s="110" t="e">
        <f>+IF(AND('Mapa de Riesgos'!#REF!="AAAta",'Mapa de Riesgos'!#REF!="AAeve"),CONCATENATE("R",'Mapa de Riesgos'!$A$77),"")</f>
        <v>#REF!</v>
      </c>
      <c r="M21" s="110" t="e">
        <f>+IF(AND('Mapa de Riesgos'!#REF!="AAAta",'Mapa de Riesgos'!#REF!="AAeve"),CONCATENATE("R",'Mapa de Riesgos'!$A$125),"")</f>
        <v>#REF!</v>
      </c>
      <c r="N21" s="110" t="e">
        <f>+IF(AND('Mapa de Riesgos'!#REF!="AAAta",'Mapa de Riesgos'!#REF!="AAeve"),CONCATENATE("R",'Mapa de Riesgos'!$A$173),"")</f>
        <v>#REF!</v>
      </c>
      <c r="O21" s="125" t="e">
        <f>+IF(AND('Mapa de Riesgos'!#REF!="AAAta",'Mapa de Riesgos'!#REF!="Menor"),CONCATENATE("R",'Mapa de Riesgos'!$A$16),"")</f>
        <v>#REF!</v>
      </c>
      <c r="P21" s="126" t="e">
        <f>+IF(AND('Mapa de Riesgos'!#REF!="AAAta",'Mapa de Riesgos'!#REF!="Menor"),CONCATENATE("R",'Mapa de Riesgos'!$A$29),"")</f>
        <v>#REF!</v>
      </c>
      <c r="Q21" s="126" t="e">
        <f>+IF(AND('Mapa de Riesgos'!#REF!="AAAta",'Mapa de Riesgos'!#REF!="Menor"),CONCATENATE("R",'Mapa de Riesgos'!$A$77),"")</f>
        <v>#REF!</v>
      </c>
      <c r="R21" s="126" t="e">
        <f>+IF(AND('Mapa de Riesgos'!#REF!="AAAta",'Mapa de Riesgos'!#REF!="Menor"),CONCATENATE("R",'Mapa de Riesgos'!$A$125),"")</f>
        <v>#REF!</v>
      </c>
      <c r="S21" s="126" t="e">
        <f>+IF(AND('Mapa de Riesgos'!#REF!="AAAta",'Mapa de Riesgos'!#REF!="Menor"),CONCATENATE("R",'Mapa de Riesgos'!$A$173),"")</f>
        <v>#REF!</v>
      </c>
      <c r="T21" s="115" t="e">
        <f>+IF(AND('Mapa de Riesgos'!#REF!="AAAta",'Mapa de Riesgos'!#REF!="Moderado"),CONCATENATE("R",'Mapa de Riesgos'!$A$16),"")</f>
        <v>#REF!</v>
      </c>
      <c r="U21" s="108" t="e">
        <f>+IF(AND('Mapa de Riesgos'!#REF!="AAAta",'Mapa de Riesgos'!#REF!="Moderado"),CONCATENATE("R",'Mapa de Riesgos'!$A$29),"")</f>
        <v>#REF!</v>
      </c>
      <c r="V21" s="108" t="e">
        <f>+IF(AND('Mapa de Riesgos'!#REF!="AAAta",'Mapa de Riesgos'!#REF!="Moderado"),CONCATENATE("R",'Mapa de Riesgos'!$A$77),"")</f>
        <v>#REF!</v>
      </c>
      <c r="W21" s="108" t="e">
        <f>+IF(AND('Mapa de Riesgos'!#REF!="AAAta",'Mapa de Riesgos'!#REF!="Moderado"),CONCATENATE("R",'Mapa de Riesgos'!$A$125),"")</f>
        <v>#REF!</v>
      </c>
      <c r="X21" s="108" t="e">
        <f>+IF(AND('Mapa de Riesgos'!#REF!="AAAta",'Mapa de Riesgos'!#REF!="Moderado"),CONCATENATE("R",'Mapa de Riesgos'!$A$173),"")</f>
        <v>#REF!</v>
      </c>
      <c r="Y21" s="115" t="e">
        <f>+IF(AND('Mapa de Riesgos'!#REF!="AAAta",'Mapa de Riesgos'!#REF!="Mayor"),CONCATENATE("R",'Mapa de Riesgos'!$A$16),"")</f>
        <v>#REF!</v>
      </c>
      <c r="Z21" s="108" t="e">
        <f>+IF(AND('Mapa de Riesgos'!#REF!="AAAta",'Mapa de Riesgos'!#REF!="Mayor"),CONCATENATE("R",'Mapa de Riesgos'!$A$29),"")</f>
        <v>#REF!</v>
      </c>
      <c r="AA21" s="108" t="e">
        <f>+IF(AND('Mapa de Riesgos'!#REF!="AAAta",'Mapa de Riesgos'!#REF!="Mayor"),CONCATENATE("R",'Mapa de Riesgos'!$A$77),"")</f>
        <v>#REF!</v>
      </c>
      <c r="AB21" s="108" t="e">
        <f>+IF(AND('Mapa de Riesgos'!#REF!="AAAta",'Mapa de Riesgos'!#REF!="Mayor"),CONCATENATE("R",'Mapa de Riesgos'!$A$125),"")</f>
        <v>#REF!</v>
      </c>
      <c r="AC21" s="108" t="e">
        <f>+IF(AND('Mapa de Riesgos'!#REF!="AAAta",'Mapa de Riesgos'!#REF!="Mayor"),CONCATENATE("R",'Mapa de Riesgos'!$A$173),"")</f>
        <v>#REF!</v>
      </c>
      <c r="AD21" s="139" t="e">
        <f>+IF(AND('Mapa de Riesgos'!#REF!="AAAta",'Mapa de Riesgos'!#REF!="Catastrófico"),CONCATENATE("R",'Mapa de Riesgos'!$A$16),"")</f>
        <v>#REF!</v>
      </c>
      <c r="AE21" s="109" t="e">
        <f>+IF(AND('Mapa de Riesgos'!#REF!="AAAta",'Mapa de Riesgos'!#REF!="Catastrófico"),CONCATENATE("R",'Mapa de Riesgos'!$A$29),"")</f>
        <v>#REF!</v>
      </c>
      <c r="AF21" s="109" t="e">
        <f>+IF(AND('Mapa de Riesgos'!#REF!="AAAta",'Mapa de Riesgos'!#REF!="Catastrófico"),CONCATENATE("R",'Mapa de Riesgos'!$A$77),"")</f>
        <v>#REF!</v>
      </c>
      <c r="AG21" s="109" t="e">
        <f>+IF(AND('Mapa de Riesgos'!#REF!="AAAta",'Mapa de Riesgos'!#REF!="Catastrófico"),CONCATENATE("R",'Mapa de Riesgos'!$A$125),"")</f>
        <v>#REF!</v>
      </c>
      <c r="AH21" s="135" t="e">
        <f>+IF(AND('Mapa de Riesgos'!#REF!="AAAta",'Mapa de Riesgos'!#REF!="Catastrófico"),CONCATENATE("R",'Mapa de Riesgos'!$A$173),"")</f>
        <v>#REF!</v>
      </c>
      <c r="AI21" s="39"/>
      <c r="AJ21" s="311"/>
      <c r="AK21" s="312"/>
      <c r="AL21" s="312"/>
      <c r="AM21" s="312"/>
      <c r="AN21" s="312"/>
      <c r="AO21" s="313"/>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row>
    <row r="22" spans="1:75" ht="18.75" x14ac:dyDescent="0.3">
      <c r="A22" s="39"/>
      <c r="B22" s="288"/>
      <c r="C22" s="288"/>
      <c r="D22" s="289"/>
      <c r="E22" s="290" t="s">
        <v>80</v>
      </c>
      <c r="F22" s="291"/>
      <c r="G22" s="291"/>
      <c r="H22" s="291"/>
      <c r="I22" s="291"/>
      <c r="J22" s="120" t="e">
        <f>+IF(AND('Mapa de Riesgos'!#REF!="Media",'Mapa de Riesgos'!#REF!="AAeve"),CONCATENATE("R",'Mapa de Riesgos'!$A$7),"")</f>
        <v>#REF!</v>
      </c>
      <c r="K22" s="121" t="e">
        <f>+IF(AND('Mapa de Riesgos'!#REF!="Media",'Mapa de Riesgos'!#REF!="AAeve"),CONCATENATE("R",'Mapa de Riesgos'!$A$17),"")</f>
        <v>#REF!</v>
      </c>
      <c r="L22" s="121" t="e">
        <f>+IF(AND('Mapa de Riesgos'!#REF!="Media",'Mapa de Riesgos'!#REF!="AAeve"),CONCATENATE("R",'Mapa de Riesgos'!$A$35),"")</f>
        <v>#REF!</v>
      </c>
      <c r="M22" s="121" t="e">
        <f>+IF(AND('Mapa de Riesgos'!#REF!="Media",'Mapa de Riesgos'!#REF!="AAeve"),CONCATENATE("R",'Mapa de Riesgos'!$A$83),"")</f>
        <v>#REF!</v>
      </c>
      <c r="N22" s="122" t="e">
        <f>+IF(AND('Mapa de Riesgos'!#REF!="Media",'Mapa de Riesgos'!#REF!="AAeve"),CONCATENATE("R",'Mapa de Riesgos'!$A$131),"")</f>
        <v>#REF!</v>
      </c>
      <c r="O22" s="110" t="e">
        <f>+IF(AND('Mapa de Riesgos'!#REF!="Media",'Mapa de Riesgos'!#REF!="Menor"),CONCATENATE("R",'Mapa de Riesgos'!$A$7),"")</f>
        <v>#REF!</v>
      </c>
      <c r="P22" s="110" t="e">
        <f>+IF(AND('Mapa de Riesgos'!#REF!="Media",'Mapa de Riesgos'!#REF!="Menor"),CONCATENATE("R",'Mapa de Riesgos'!$A$17),"")</f>
        <v>#REF!</v>
      </c>
      <c r="Q22" s="110" t="e">
        <f>+IF(AND('Mapa de Riesgos'!#REF!="Media",'Mapa de Riesgos'!#REF!="Menor"),CONCATENATE("R",'Mapa de Riesgos'!$A$35),"")</f>
        <v>#REF!</v>
      </c>
      <c r="R22" s="110" t="e">
        <f>+IF(AND('Mapa de Riesgos'!#REF!="Media",'Mapa de Riesgos'!#REF!="Menor"),CONCATENATE("R",'Mapa de Riesgos'!$A$83),"")</f>
        <v>#REF!</v>
      </c>
      <c r="S22" s="110" t="e">
        <f>+IF(AND('Mapa de Riesgos'!#REF!="Media",'Mapa de Riesgos'!#REF!="Menor"),CONCATENATE("R",'Mapa de Riesgos'!$A$131),"")</f>
        <v>#REF!</v>
      </c>
      <c r="T22" s="120" t="e">
        <f>+IF(AND('Mapa de Riesgos'!#REF!="Media",'Mapa de Riesgos'!#REF!="Moderado"),CONCATENATE("R",'Mapa de Riesgos'!$A$7),"")</f>
        <v>#REF!</v>
      </c>
      <c r="U22" s="121" t="e">
        <f>+IF(AND('Mapa de Riesgos'!#REF!="Media",'Mapa de Riesgos'!#REF!="Moderado"),CONCATENATE("R",'Mapa de Riesgos'!$A$17),"")</f>
        <v>#REF!</v>
      </c>
      <c r="V22" s="121" t="e">
        <f>+IF(AND('Mapa de Riesgos'!#REF!="Media",'Mapa de Riesgos'!#REF!="Moderado"),CONCATENATE("R",'Mapa de Riesgos'!$A$35),"")</f>
        <v>#REF!</v>
      </c>
      <c r="W22" s="121" t="e">
        <f>+IF(AND('Mapa de Riesgos'!#REF!="Media",'Mapa de Riesgos'!#REF!="Moderado"),CONCATENATE("R",'Mapa de Riesgos'!$A$83),"")</f>
        <v>#REF!</v>
      </c>
      <c r="X22" s="122" t="e">
        <f>+IF(AND('Mapa de Riesgos'!#REF!="Media",'Mapa de Riesgos'!#REF!="Moderado"),CONCATENATE("R",'Mapa de Riesgos'!$A$131),"")</f>
        <v>#REF!</v>
      </c>
      <c r="Y22" s="113" t="e">
        <f>+IF(AND('Mapa de Riesgos'!#REF!="Media",'Mapa de Riesgos'!#REF!="Mayor"),CONCATENATE("R",'Mapa de Riesgos'!$A$7),"")</f>
        <v>#REF!</v>
      </c>
      <c r="Z22" s="113" t="e">
        <f>+IF(AND('Mapa de Riesgos'!#REF!="Media",'Mapa de Riesgos'!#REF!="Mayor"),CONCATENATE("R",'Mapa de Riesgos'!$A$17),"")</f>
        <v>#REF!</v>
      </c>
      <c r="AA22" s="113" t="e">
        <f>+IF(AND('Mapa de Riesgos'!#REF!="Media",'Mapa de Riesgos'!#REF!="Mayor"),CONCATENATE("R",'Mapa de Riesgos'!$A$35),"")</f>
        <v>#REF!</v>
      </c>
      <c r="AB22" s="113" t="e">
        <f>+IF(AND('Mapa de Riesgos'!#REF!="Media",'Mapa de Riesgos'!#REF!="Mayor"),CONCATENATE("R",'Mapa de Riesgos'!$A$83),"")</f>
        <v>#REF!</v>
      </c>
      <c r="AC22" s="113" t="e">
        <f>+IF(AND('Mapa de Riesgos'!#REF!="Media",'Mapa de Riesgos'!#REF!="Mayor"),CONCATENATE("R",'Mapa de Riesgos'!$A$131),"")</f>
        <v>#REF!</v>
      </c>
      <c r="AD22" s="138" t="e">
        <f>+IF(AND('Mapa de Riesgos'!#REF!="Media",'Mapa de Riesgos'!#REF!="Catastrófico"),CONCATENATE("R",'Mapa de Riesgos'!$A$7),"")</f>
        <v>#REF!</v>
      </c>
      <c r="AE22" s="133" t="e">
        <f>+IF(AND('Mapa de Riesgos'!#REF!="Media",'Mapa de Riesgos'!#REF!="Catastrófico"),CONCATENATE("R",'Mapa de Riesgos'!$A$17),"")</f>
        <v>#REF!</v>
      </c>
      <c r="AF22" s="133" t="e">
        <f>+IF(AND('Mapa de Riesgos'!#REF!="Media",'Mapa de Riesgos'!#REF!="Catastrófico"),CONCATENATE("R",'Mapa de Riesgos'!$A$35),"")</f>
        <v>#REF!</v>
      </c>
      <c r="AG22" s="133" t="e">
        <f>+IF(AND('Mapa de Riesgos'!#REF!="Media",'Mapa de Riesgos'!#REF!="Catastrófico"),CONCATENATE("R",'Mapa de Riesgos'!$A$83),"")</f>
        <v>#REF!</v>
      </c>
      <c r="AH22" s="134" t="e">
        <f>+IF(AND('Mapa de Riesgos'!#REF!="Media",'Mapa de Riesgos'!#REF!="Catastrófico"),CONCATENATE("R",'Mapa de Riesgos'!$A$131),"")</f>
        <v>#REF!</v>
      </c>
      <c r="AI22" s="39"/>
      <c r="AJ22" s="314" t="s">
        <v>81</v>
      </c>
      <c r="AK22" s="315"/>
      <c r="AL22" s="315"/>
      <c r="AM22" s="315"/>
      <c r="AN22" s="315"/>
      <c r="AO22" s="316"/>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row>
    <row r="23" spans="1:75" ht="18.75" x14ac:dyDescent="0.3">
      <c r="A23" s="39"/>
      <c r="B23" s="288"/>
      <c r="C23" s="288"/>
      <c r="D23" s="289"/>
      <c r="E23" s="292"/>
      <c r="F23" s="293"/>
      <c r="G23" s="293"/>
      <c r="H23" s="293"/>
      <c r="I23" s="293"/>
      <c r="J23" s="123" t="e">
        <f>+IF(AND('Mapa de Riesgos'!#REF!="Media",'Mapa de Riesgos'!#REF!="AAeve"),CONCATENATE("R",'Mapa de Riesgos'!$A$8),"")</f>
        <v>#REF!</v>
      </c>
      <c r="K23" s="110" t="e">
        <f>+IF(AND('Mapa de Riesgos'!#REF!="Media",'Mapa de Riesgos'!#REF!="AAeve"),CONCATENATE("R",'Mapa de Riesgos'!$A$18),"")</f>
        <v>#REF!</v>
      </c>
      <c r="L23" s="110" t="e">
        <f>+IF(AND('Mapa de Riesgos'!#REF!="Media",'Mapa de Riesgos'!#REF!="AAeve"),CONCATENATE("R",'Mapa de Riesgos'!$A$41),"")</f>
        <v>#REF!</v>
      </c>
      <c r="M23" s="110" t="e">
        <f>+IF(AND('Mapa de Riesgos'!#REF!="Media",'Mapa de Riesgos'!#REF!="AAeve"),CONCATENATE("R",'Mapa de Riesgos'!$A$89),"")</f>
        <v>#REF!</v>
      </c>
      <c r="N23" s="124" t="e">
        <f>+IF(AND('Mapa de Riesgos'!#REF!="Media",'Mapa de Riesgos'!#REF!="AAeve"),CONCATENATE("R",'Mapa de Riesgos'!$A$137),"")</f>
        <v>#REF!</v>
      </c>
      <c r="O23" s="110" t="e">
        <f>+IF(AND('Mapa de Riesgos'!#REF!="Media",'Mapa de Riesgos'!#REF!="Menor"),CONCATENATE("R",'Mapa de Riesgos'!$A$8),"")</f>
        <v>#REF!</v>
      </c>
      <c r="P23" s="110" t="e">
        <f>+IF(AND('Mapa de Riesgos'!#REF!="Media",'Mapa de Riesgos'!#REF!="Menor"),CONCATENATE("R",'Mapa de Riesgos'!$A$18),"")</f>
        <v>#REF!</v>
      </c>
      <c r="Q23" s="110" t="e">
        <f>+IF(AND('Mapa de Riesgos'!#REF!="Media",'Mapa de Riesgos'!#REF!="Menor"),CONCATENATE("R",'Mapa de Riesgos'!$A$41),"")</f>
        <v>#REF!</v>
      </c>
      <c r="R23" s="110" t="e">
        <f>+IF(AND('Mapa de Riesgos'!#REF!="Media",'Mapa de Riesgos'!#REF!="Menor"),CONCATENATE("R",'Mapa de Riesgos'!$A$89),"")</f>
        <v>#REF!</v>
      </c>
      <c r="S23" s="110" t="e">
        <f>+IF(AND('Mapa de Riesgos'!#REF!="Media",'Mapa de Riesgos'!#REF!="Menor"),CONCATENATE("R",'Mapa de Riesgos'!$A$137),"")</f>
        <v>#REF!</v>
      </c>
      <c r="T23" s="123" t="e">
        <f>+IF(AND('Mapa de Riesgos'!#REF!="Media",'Mapa de Riesgos'!#REF!="Moderado"),CONCATENATE("R",'Mapa de Riesgos'!$A$8),"")</f>
        <v>#REF!</v>
      </c>
      <c r="U23" s="110" t="e">
        <f>+IF(AND('Mapa de Riesgos'!#REF!="Media",'Mapa de Riesgos'!#REF!="Moderado"),CONCATENATE("R",'Mapa de Riesgos'!$A$18),"")</f>
        <v>#REF!</v>
      </c>
      <c r="V23" s="110" t="e">
        <f>+IF(AND('Mapa de Riesgos'!#REF!="Media",'Mapa de Riesgos'!#REF!="Moderado"),CONCATENATE("R",'Mapa de Riesgos'!$A$41),"")</f>
        <v>#REF!</v>
      </c>
      <c r="W23" s="110" t="e">
        <f>+IF(AND('Mapa de Riesgos'!#REF!="Media",'Mapa de Riesgos'!#REF!="Moderado"),CONCATENATE("R",'Mapa de Riesgos'!$A$89),"")</f>
        <v>#REF!</v>
      </c>
      <c r="X23" s="124" t="e">
        <f>+IF(AND('Mapa de Riesgos'!#REF!="Media",'Mapa de Riesgos'!#REF!="Moderado"),CONCATENATE("R",'Mapa de Riesgos'!$A$137),"")</f>
        <v>#REF!</v>
      </c>
      <c r="Y23" s="108" t="e">
        <f>+IF(AND('Mapa de Riesgos'!#REF!="Media",'Mapa de Riesgos'!#REF!="Mayor"),CONCATENATE("R",'Mapa de Riesgos'!$A$8),"")</f>
        <v>#REF!</v>
      </c>
      <c r="Z23" s="108" t="e">
        <f>+IF(AND('Mapa de Riesgos'!#REF!="Media",'Mapa de Riesgos'!#REF!="Mayor"),CONCATENATE("R",'Mapa de Riesgos'!$A$18),"")</f>
        <v>#REF!</v>
      </c>
      <c r="AA23" s="108" t="e">
        <f>+IF(AND('Mapa de Riesgos'!#REF!="Media",'Mapa de Riesgos'!#REF!="Mayor"),CONCATENATE("R",'Mapa de Riesgos'!$A$41),"")</f>
        <v>#REF!</v>
      </c>
      <c r="AB23" s="108" t="e">
        <f>+IF(AND('Mapa de Riesgos'!#REF!="Media",'Mapa de Riesgos'!#REF!="Mayor"),CONCATENATE("R",'Mapa de Riesgos'!$A$89),"")</f>
        <v>#REF!</v>
      </c>
      <c r="AC23" s="108" t="e">
        <f>+IF(AND('Mapa de Riesgos'!#REF!="Media",'Mapa de Riesgos'!#REF!="Mayor"),CONCATENATE("R",'Mapa de Riesgos'!$A$137),"")</f>
        <v>#REF!</v>
      </c>
      <c r="AD23" s="139" t="e">
        <f>+IF(AND('Mapa de Riesgos'!#REF!="Media",'Mapa de Riesgos'!#REF!="Catastrófico"),CONCATENATE("R",'Mapa de Riesgos'!$A$8),"")</f>
        <v>#REF!</v>
      </c>
      <c r="AE23" s="109" t="e">
        <f>+IF(AND('Mapa de Riesgos'!#REF!="Media",'Mapa de Riesgos'!#REF!="Catastrófico"),CONCATENATE("R",'Mapa de Riesgos'!$A$18),"")</f>
        <v>#REF!</v>
      </c>
      <c r="AF23" s="109" t="e">
        <f>+IF(AND('Mapa de Riesgos'!#REF!="Media",'Mapa de Riesgos'!#REF!="Catastrófico"),CONCATENATE("R",'Mapa de Riesgos'!$A$41),"")</f>
        <v>#REF!</v>
      </c>
      <c r="AG23" s="109" t="e">
        <f>+IF(AND('Mapa de Riesgos'!#REF!="Media",'Mapa de Riesgos'!#REF!="Catastrófico"),CONCATENATE("R",'Mapa de Riesgos'!$A$89),"")</f>
        <v>#REF!</v>
      </c>
      <c r="AH23" s="135" t="e">
        <f>+IF(AND('Mapa de Riesgos'!#REF!="Media",'Mapa de Riesgos'!#REF!="Catastrófico"),CONCATENATE("R",'Mapa de Riesgos'!$A$137),"")</f>
        <v>#REF!</v>
      </c>
      <c r="AI23" s="39"/>
      <c r="AJ23" s="317"/>
      <c r="AK23" s="318"/>
      <c r="AL23" s="318"/>
      <c r="AM23" s="318"/>
      <c r="AN23" s="318"/>
      <c r="AO23" s="31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row>
    <row r="24" spans="1:75" ht="18.75" x14ac:dyDescent="0.3">
      <c r="A24" s="39"/>
      <c r="B24" s="288"/>
      <c r="C24" s="288"/>
      <c r="D24" s="289"/>
      <c r="E24" s="292"/>
      <c r="F24" s="293"/>
      <c r="G24" s="293"/>
      <c r="H24" s="293"/>
      <c r="I24" s="293"/>
      <c r="J24" s="123" t="e">
        <f>+IF(AND('Mapa de Riesgos'!#REF!="Media",'Mapa de Riesgos'!#REF!="AAeve"),CONCATENATE("R",'Mapa de Riesgos'!$A$9),"")</f>
        <v>#REF!</v>
      </c>
      <c r="K24" s="110" t="e">
        <f>+IF(AND('Mapa de Riesgos'!#REF!="Media",'Mapa de Riesgos'!#REF!="AAeve"),CONCATENATE("R",'Mapa de Riesgos'!$A$21),"")</f>
        <v>#REF!</v>
      </c>
      <c r="L24" s="110" t="e">
        <f>+IF(AND('Mapa de Riesgos'!#REF!="Media",'Mapa de Riesgos'!#REF!="AAeve"),CONCATENATE("R",'Mapa de Riesgos'!$A$47),"")</f>
        <v>#REF!</v>
      </c>
      <c r="M24" s="110" t="e">
        <f>+IF(AND('Mapa de Riesgos'!#REF!="Media",'Mapa de Riesgos'!#REF!="AAeve"),CONCATENATE("R",'Mapa de Riesgos'!$A$95),"")</f>
        <v>#REF!</v>
      </c>
      <c r="N24" s="124" t="e">
        <f>+IF(AND('Mapa de Riesgos'!#REF!="Media",'Mapa de Riesgos'!#REF!="AAeve"),CONCATENATE("R",'Mapa de Riesgos'!$A$143),"")</f>
        <v>#REF!</v>
      </c>
      <c r="O24" s="110" t="e">
        <f>+IF(AND('Mapa de Riesgos'!#REF!="Media",'Mapa de Riesgos'!#REF!="Menor"),CONCATENATE("R",'Mapa de Riesgos'!$A$9),"")</f>
        <v>#REF!</v>
      </c>
      <c r="P24" s="110" t="e">
        <f>+IF(AND('Mapa de Riesgos'!#REF!="Media",'Mapa de Riesgos'!#REF!="Menor"),CONCATENATE("R",'Mapa de Riesgos'!$A$21),"")</f>
        <v>#REF!</v>
      </c>
      <c r="Q24" s="110" t="e">
        <f>+IF(AND('Mapa de Riesgos'!#REF!="Media",'Mapa de Riesgos'!#REF!="Menor"),CONCATENATE("R",'Mapa de Riesgos'!$A$47),"")</f>
        <v>#REF!</v>
      </c>
      <c r="R24" s="110" t="e">
        <f>+IF(AND('Mapa de Riesgos'!#REF!="Media",'Mapa de Riesgos'!#REF!="Menor"),CONCATENATE("R",'Mapa de Riesgos'!$A$95),"")</f>
        <v>#REF!</v>
      </c>
      <c r="S24" s="110" t="e">
        <f>+IF(AND('Mapa de Riesgos'!#REF!="Media",'Mapa de Riesgos'!#REF!="Menor"),CONCATENATE("R",'Mapa de Riesgos'!$A$143),"")</f>
        <v>#REF!</v>
      </c>
      <c r="T24" s="123" t="e">
        <f>+IF(AND('Mapa de Riesgos'!#REF!="Media",'Mapa de Riesgos'!#REF!="Moderado"),CONCATENATE("R",'Mapa de Riesgos'!$A$9),"")</f>
        <v>#REF!</v>
      </c>
      <c r="U24" s="110" t="e">
        <f>+IF(AND('Mapa de Riesgos'!#REF!="Media",'Mapa de Riesgos'!#REF!="Moderado"),CONCATENATE("R",'Mapa de Riesgos'!$A$21),"")</f>
        <v>#REF!</v>
      </c>
      <c r="V24" s="110" t="e">
        <f>+IF(AND('Mapa de Riesgos'!#REF!="Media",'Mapa de Riesgos'!#REF!="Moderado"),CONCATENATE("R",'Mapa de Riesgos'!$A$47),"")</f>
        <v>#REF!</v>
      </c>
      <c r="W24" s="110" t="e">
        <f>+IF(AND('Mapa de Riesgos'!#REF!="Media",'Mapa de Riesgos'!#REF!="Moderado"),CONCATENATE("R",'Mapa de Riesgos'!$A$95),"")</f>
        <v>#REF!</v>
      </c>
      <c r="X24" s="124" t="e">
        <f>+IF(AND('Mapa de Riesgos'!#REF!="Media",'Mapa de Riesgos'!#REF!="Moderado"),CONCATENATE("R",'Mapa de Riesgos'!$A$143),"")</f>
        <v>#REF!</v>
      </c>
      <c r="Y24" s="108" t="e">
        <f>+IF(AND('Mapa de Riesgos'!#REF!="Media",'Mapa de Riesgos'!#REF!="Mayor"),CONCATENATE("R",'Mapa de Riesgos'!$A$9),"")</f>
        <v>#REF!</v>
      </c>
      <c r="Z24" s="108" t="e">
        <f>+IF(AND('Mapa de Riesgos'!#REF!="Media",'Mapa de Riesgos'!#REF!="Mayor"),CONCATENATE("R",'Mapa de Riesgos'!$A$21),"")</f>
        <v>#REF!</v>
      </c>
      <c r="AA24" s="108" t="e">
        <f>+IF(AND('Mapa de Riesgos'!#REF!="Media",'Mapa de Riesgos'!#REF!="Mayor"),CONCATENATE("R",'Mapa de Riesgos'!$A$47),"")</f>
        <v>#REF!</v>
      </c>
      <c r="AB24" s="108" t="e">
        <f>+IF(AND('Mapa de Riesgos'!#REF!="Media",'Mapa de Riesgos'!#REF!="Mayor"),CONCATENATE("R",'Mapa de Riesgos'!$A$95),"")</f>
        <v>#REF!</v>
      </c>
      <c r="AC24" s="108" t="e">
        <f>+IF(AND('Mapa de Riesgos'!#REF!="Media",'Mapa de Riesgos'!#REF!="Mayor"),CONCATENATE("R",'Mapa de Riesgos'!$A$143),"")</f>
        <v>#REF!</v>
      </c>
      <c r="AD24" s="139" t="e">
        <f>+IF(AND('Mapa de Riesgos'!#REF!="Media",'Mapa de Riesgos'!#REF!="Catastrófico"),CONCATENATE("R",'Mapa de Riesgos'!$A$9),"")</f>
        <v>#REF!</v>
      </c>
      <c r="AE24" s="109" t="e">
        <f>+IF(AND('Mapa de Riesgos'!#REF!="Media",'Mapa de Riesgos'!#REF!="Catastrófico"),CONCATENATE("R",'Mapa de Riesgos'!$A$21),"")</f>
        <v>#REF!</v>
      </c>
      <c r="AF24" s="109" t="e">
        <f>+IF(AND('Mapa de Riesgos'!#REF!="Media",'Mapa de Riesgos'!#REF!="Catastrófico"),CONCATENATE("R",'Mapa de Riesgos'!$A$47),"")</f>
        <v>#REF!</v>
      </c>
      <c r="AG24" s="109" t="e">
        <f>+IF(AND('Mapa de Riesgos'!#REF!="Media",'Mapa de Riesgos'!#REF!="Catastrófico"),CONCATENATE("R",'Mapa de Riesgos'!$A$95),"")</f>
        <v>#REF!</v>
      </c>
      <c r="AH24" s="135" t="e">
        <f>+IF(AND('Mapa de Riesgos'!#REF!="Media",'Mapa de Riesgos'!#REF!="Catastrófico"),CONCATENATE("R",'Mapa de Riesgos'!$A$143),"")</f>
        <v>#REF!</v>
      </c>
      <c r="AI24" s="39"/>
      <c r="AJ24" s="317"/>
      <c r="AK24" s="318"/>
      <c r="AL24" s="318"/>
      <c r="AM24" s="318"/>
      <c r="AN24" s="318"/>
      <c r="AO24" s="31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row>
    <row r="25" spans="1:75" ht="18.75" x14ac:dyDescent="0.3">
      <c r="A25" s="39"/>
      <c r="B25" s="288"/>
      <c r="C25" s="288"/>
      <c r="D25" s="289"/>
      <c r="E25" s="292"/>
      <c r="F25" s="293"/>
      <c r="G25" s="293"/>
      <c r="H25" s="293"/>
      <c r="I25" s="293"/>
      <c r="J25" s="123" t="e">
        <f>+IF(AND('Mapa de Riesgos'!#REF!="Media",'Mapa de Riesgos'!#REF!="AAeve"),CONCATENATE("R",'Mapa de Riesgos'!$A$10),"")</f>
        <v>#REF!</v>
      </c>
      <c r="K25" s="110" t="e">
        <f>+IF(AND('Mapa de Riesgos'!#REF!="Media",'Mapa de Riesgos'!#REF!="AAeve"),CONCATENATE("R",'Mapa de Riesgos'!$A$22),"")</f>
        <v>#REF!</v>
      </c>
      <c r="L25" s="110" t="e">
        <f>+IF(AND('Mapa de Riesgos'!#REF!="Media",'Mapa de Riesgos'!#REF!="AAeve"),CONCATENATE("R",'Mapa de Riesgos'!$A$53),"")</f>
        <v>#REF!</v>
      </c>
      <c r="M25" s="110" t="e">
        <f>+IF(AND('Mapa de Riesgos'!#REF!="Media",'Mapa de Riesgos'!#REF!="AAeve"),CONCATENATE("R",'Mapa de Riesgos'!$A$101),"")</f>
        <v>#REF!</v>
      </c>
      <c r="N25" s="124" t="e">
        <f>+IF(AND('Mapa de Riesgos'!#REF!="Media",'Mapa de Riesgos'!#REF!="AAeve"),CONCATENATE("R",'Mapa de Riesgos'!$A$149),"")</f>
        <v>#REF!</v>
      </c>
      <c r="O25" s="110" t="e">
        <f>+IF(AND('Mapa de Riesgos'!#REF!="Media",'Mapa de Riesgos'!#REF!="Menor"),CONCATENATE("R",'Mapa de Riesgos'!$A$10),"")</f>
        <v>#REF!</v>
      </c>
      <c r="P25" s="110" t="e">
        <f>+IF(AND('Mapa de Riesgos'!#REF!="Media",'Mapa de Riesgos'!#REF!="Menor"),CONCATENATE("R",'Mapa de Riesgos'!$A$22),"")</f>
        <v>#REF!</v>
      </c>
      <c r="Q25" s="110" t="e">
        <f>+IF(AND('Mapa de Riesgos'!#REF!="Media",'Mapa de Riesgos'!#REF!="Menor"),CONCATENATE("R",'Mapa de Riesgos'!$A$53),"")</f>
        <v>#REF!</v>
      </c>
      <c r="R25" s="110" t="e">
        <f>+IF(AND('Mapa de Riesgos'!#REF!="Media",'Mapa de Riesgos'!#REF!="Menor"),CONCATENATE("R",'Mapa de Riesgos'!$A$101),"")</f>
        <v>#REF!</v>
      </c>
      <c r="S25" s="110" t="e">
        <f>+IF(AND('Mapa de Riesgos'!#REF!="Media",'Mapa de Riesgos'!#REF!="Menor"),CONCATENATE("R",'Mapa de Riesgos'!$A$149),"")</f>
        <v>#REF!</v>
      </c>
      <c r="T25" s="123" t="e">
        <f>+IF(AND('Mapa de Riesgos'!#REF!="Media",'Mapa de Riesgos'!#REF!="Moderado"),CONCATENATE("R",'Mapa de Riesgos'!$A$10),"")</f>
        <v>#REF!</v>
      </c>
      <c r="U25" s="110" t="e">
        <f>+IF(AND('Mapa de Riesgos'!#REF!="Media",'Mapa de Riesgos'!#REF!="Moderado"),CONCATENATE("R",'Mapa de Riesgos'!$A$22),"")</f>
        <v>#REF!</v>
      </c>
      <c r="V25" s="110" t="e">
        <f>+IF(AND('Mapa de Riesgos'!#REF!="Media",'Mapa de Riesgos'!#REF!="Moderado"),CONCATENATE("R",'Mapa de Riesgos'!$A$53),"")</f>
        <v>#REF!</v>
      </c>
      <c r="W25" s="110" t="e">
        <f>+IF(AND('Mapa de Riesgos'!#REF!="Media",'Mapa de Riesgos'!#REF!="Moderado"),CONCATENATE("R",'Mapa de Riesgos'!$A$101),"")</f>
        <v>#REF!</v>
      </c>
      <c r="X25" s="124" t="e">
        <f>+IF(AND('Mapa de Riesgos'!#REF!="Media",'Mapa de Riesgos'!#REF!="Moderado"),CONCATENATE("R",'Mapa de Riesgos'!$A$149),"")</f>
        <v>#REF!</v>
      </c>
      <c r="Y25" s="108" t="e">
        <f>+IF(AND('Mapa de Riesgos'!#REF!="Media",'Mapa de Riesgos'!#REF!="Mayor"),CONCATENATE("R",'Mapa de Riesgos'!$A$10),"")</f>
        <v>#REF!</v>
      </c>
      <c r="Z25" s="108" t="e">
        <f>+IF(AND('Mapa de Riesgos'!#REF!="Media",'Mapa de Riesgos'!#REF!="Mayor"),CONCATENATE("R",'Mapa de Riesgos'!$A$22),"")</f>
        <v>#REF!</v>
      </c>
      <c r="AA25" s="108" t="e">
        <f>+IF(AND('Mapa de Riesgos'!#REF!="Media",'Mapa de Riesgos'!#REF!="Mayor"),CONCATENATE("R",'Mapa de Riesgos'!$A$53),"")</f>
        <v>#REF!</v>
      </c>
      <c r="AB25" s="108" t="e">
        <f>+IF(AND('Mapa de Riesgos'!#REF!="Media",'Mapa de Riesgos'!#REF!="Mayor"),CONCATENATE("R",'Mapa de Riesgos'!$A$101),"")</f>
        <v>#REF!</v>
      </c>
      <c r="AC25" s="108" t="e">
        <f>+IF(AND('Mapa de Riesgos'!#REF!="Media",'Mapa de Riesgos'!#REF!="Mayor"),CONCATENATE("R",'Mapa de Riesgos'!$A$149),"")</f>
        <v>#REF!</v>
      </c>
      <c r="AD25" s="139" t="e">
        <f>+IF(AND('Mapa de Riesgos'!#REF!="Media",'Mapa de Riesgos'!#REF!="Catastrófico"),CONCATENATE("R",'Mapa de Riesgos'!$A$10),"")</f>
        <v>#REF!</v>
      </c>
      <c r="AE25" s="109" t="e">
        <f>+IF(AND('Mapa de Riesgos'!#REF!="Media",'Mapa de Riesgos'!#REF!="Catastrófico"),CONCATENATE("R",'Mapa de Riesgos'!$A$22),"")</f>
        <v>#REF!</v>
      </c>
      <c r="AF25" s="109" t="e">
        <f>+IF(AND('Mapa de Riesgos'!#REF!="Media",'Mapa de Riesgos'!#REF!="Catastrófico"),CONCATENATE("R",'Mapa de Riesgos'!$A$53),"")</f>
        <v>#REF!</v>
      </c>
      <c r="AG25" s="109" t="e">
        <f>+IF(AND('Mapa de Riesgos'!#REF!="Media",'Mapa de Riesgos'!#REF!="Catastrófico"),CONCATENATE("R",'Mapa de Riesgos'!$A$101),"")</f>
        <v>#REF!</v>
      </c>
      <c r="AH25" s="135" t="e">
        <f>+IF(AND('Mapa de Riesgos'!#REF!="Media",'Mapa de Riesgos'!#REF!="Catastrófico"),CONCATENATE("R",'Mapa de Riesgos'!$A$149),"")</f>
        <v>#REF!</v>
      </c>
      <c r="AI25" s="39"/>
      <c r="AJ25" s="317"/>
      <c r="AK25" s="318"/>
      <c r="AL25" s="318"/>
      <c r="AM25" s="318"/>
      <c r="AN25" s="318"/>
      <c r="AO25" s="31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row>
    <row r="26" spans="1:75" ht="18.75" x14ac:dyDescent="0.3">
      <c r="A26" s="39"/>
      <c r="B26" s="288"/>
      <c r="C26" s="288"/>
      <c r="D26" s="289"/>
      <c r="E26" s="292"/>
      <c r="F26" s="293"/>
      <c r="G26" s="293"/>
      <c r="H26" s="293"/>
      <c r="I26" s="293"/>
      <c r="J26" s="123" t="e">
        <f>+IF(AND('Mapa de Riesgos'!#REF!="Media",'Mapa de Riesgos'!#REF!="AAeve"),CONCATENATE("R",'Mapa de Riesgos'!$A$11),"")</f>
        <v>#REF!</v>
      </c>
      <c r="K26" s="110" t="e">
        <f>+IF(AND('Mapa de Riesgos'!#REF!="Media",'Mapa de Riesgos'!#REF!="AAeve"),CONCATENATE("R",'Mapa de Riesgos'!$A$23),"")</f>
        <v>#REF!</v>
      </c>
      <c r="L26" s="110" t="e">
        <f>+IF(AND('Mapa de Riesgos'!#REF!="Media",'Mapa de Riesgos'!#REF!="AAeve"),CONCATENATE("R",'Mapa de Riesgos'!$A$59),"")</f>
        <v>#REF!</v>
      </c>
      <c r="M26" s="110" t="e">
        <f>+IF(AND('Mapa de Riesgos'!#REF!="Media",'Mapa de Riesgos'!#REF!="AAeve"),CONCATENATE("R",'Mapa de Riesgos'!$A$107),"")</f>
        <v>#REF!</v>
      </c>
      <c r="N26" s="124" t="e">
        <f>+IF(AND('Mapa de Riesgos'!#REF!="Media",'Mapa de Riesgos'!#REF!="AAeve"),CONCATENATE("R",'Mapa de Riesgos'!$A$155),"")</f>
        <v>#REF!</v>
      </c>
      <c r="O26" s="110" t="e">
        <f>+IF(AND('Mapa de Riesgos'!#REF!="Media",'Mapa de Riesgos'!#REF!="Menor"),CONCATENATE("R",'Mapa de Riesgos'!$A$11),"")</f>
        <v>#REF!</v>
      </c>
      <c r="P26" s="110" t="e">
        <f>+IF(AND('Mapa de Riesgos'!#REF!="Media",'Mapa de Riesgos'!#REF!="Menor"),CONCATENATE("R",'Mapa de Riesgos'!$A$23),"")</f>
        <v>#REF!</v>
      </c>
      <c r="Q26" s="110" t="e">
        <f>+IF(AND('Mapa de Riesgos'!#REF!="Media",'Mapa de Riesgos'!#REF!="Menor"),CONCATENATE("R",'Mapa de Riesgos'!$A$59),"")</f>
        <v>#REF!</v>
      </c>
      <c r="R26" s="110" t="e">
        <f>+IF(AND('Mapa de Riesgos'!#REF!="Media",'Mapa de Riesgos'!#REF!="Menor"),CONCATENATE("R",'Mapa de Riesgos'!$A$107),"")</f>
        <v>#REF!</v>
      </c>
      <c r="S26" s="110" t="e">
        <f>+IF(AND('Mapa de Riesgos'!#REF!="Media",'Mapa de Riesgos'!#REF!="Menor"),CONCATENATE("R",'Mapa de Riesgos'!$A$155),"")</f>
        <v>#REF!</v>
      </c>
      <c r="T26" s="123" t="e">
        <f>+IF(AND('Mapa de Riesgos'!#REF!="Media",'Mapa de Riesgos'!#REF!="Moderado"),CONCATENATE("R",'Mapa de Riesgos'!$A$11),"")</f>
        <v>#REF!</v>
      </c>
      <c r="U26" s="110" t="e">
        <f>+IF(AND('Mapa de Riesgos'!#REF!="Media",'Mapa de Riesgos'!#REF!="Moderado"),CONCATENATE("R",'Mapa de Riesgos'!$A$23),"")</f>
        <v>#REF!</v>
      </c>
      <c r="V26" s="110" t="e">
        <f>+IF(AND('Mapa de Riesgos'!#REF!="Media",'Mapa de Riesgos'!#REF!="Moderado"),CONCATENATE("R",'Mapa de Riesgos'!$A$59),"")</f>
        <v>#REF!</v>
      </c>
      <c r="W26" s="110" t="e">
        <f>+IF(AND('Mapa de Riesgos'!#REF!="Media",'Mapa de Riesgos'!#REF!="Moderado"),CONCATENATE("R",'Mapa de Riesgos'!$A$107),"")</f>
        <v>#REF!</v>
      </c>
      <c r="X26" s="124" t="e">
        <f>+IF(AND('Mapa de Riesgos'!#REF!="Media",'Mapa de Riesgos'!#REF!="Moderado"),CONCATENATE("R",'Mapa de Riesgos'!$A$155),"")</f>
        <v>#REF!</v>
      </c>
      <c r="Y26" s="108" t="e">
        <f>+IF(AND('Mapa de Riesgos'!#REF!="Media",'Mapa de Riesgos'!#REF!="Mayor"),CONCATENATE("R",'Mapa de Riesgos'!$A$11),"")</f>
        <v>#REF!</v>
      </c>
      <c r="Z26" s="108" t="e">
        <f>+IF(AND('Mapa de Riesgos'!#REF!="Media",'Mapa de Riesgos'!#REF!="Mayor"),CONCATENATE("R",'Mapa de Riesgos'!$A$23),"")</f>
        <v>#REF!</v>
      </c>
      <c r="AA26" s="108" t="e">
        <f>+IF(AND('Mapa de Riesgos'!#REF!="Media",'Mapa de Riesgos'!#REF!="Mayor"),CONCATENATE("R",'Mapa de Riesgos'!$A$59),"")</f>
        <v>#REF!</v>
      </c>
      <c r="AB26" s="108" t="e">
        <f>+IF(AND('Mapa de Riesgos'!#REF!="Media",'Mapa de Riesgos'!#REF!="Mayor"),CONCATENATE("R",'Mapa de Riesgos'!$A$107),"")</f>
        <v>#REF!</v>
      </c>
      <c r="AC26" s="108" t="e">
        <f>+IF(AND('Mapa de Riesgos'!#REF!="Media",'Mapa de Riesgos'!#REF!="Mayor"),CONCATENATE("R",'Mapa de Riesgos'!$A$155),"")</f>
        <v>#REF!</v>
      </c>
      <c r="AD26" s="139" t="e">
        <f>+IF(AND('Mapa de Riesgos'!#REF!="Media",'Mapa de Riesgos'!#REF!="Catastrófico"),CONCATENATE("R",'Mapa de Riesgos'!$A$11),"")</f>
        <v>#REF!</v>
      </c>
      <c r="AE26" s="109" t="e">
        <f>+IF(AND('Mapa de Riesgos'!#REF!="Media",'Mapa de Riesgos'!#REF!="Catastrófico"),CONCATENATE("R",'Mapa de Riesgos'!$A$23),"")</f>
        <v>#REF!</v>
      </c>
      <c r="AF26" s="109" t="e">
        <f>+IF(AND('Mapa de Riesgos'!#REF!="Media",'Mapa de Riesgos'!#REF!="Catastrófico"),CONCATENATE("R",'Mapa de Riesgos'!$A$59),"")</f>
        <v>#REF!</v>
      </c>
      <c r="AG26" s="109" t="e">
        <f>+IF(AND('Mapa de Riesgos'!#REF!="Media",'Mapa de Riesgos'!#REF!="Catastrófico"),CONCATENATE("R",'Mapa de Riesgos'!$A$107),"")</f>
        <v>#REF!</v>
      </c>
      <c r="AH26" s="135" t="e">
        <f>+IF(AND('Mapa de Riesgos'!#REF!="Media",'Mapa de Riesgos'!#REF!="Catastrófico"),CONCATENATE("R",'Mapa de Riesgos'!$A$155),"")</f>
        <v>#REF!</v>
      </c>
      <c r="AI26" s="39"/>
      <c r="AJ26" s="317"/>
      <c r="AK26" s="318"/>
      <c r="AL26" s="318"/>
      <c r="AM26" s="318"/>
      <c r="AN26" s="318"/>
      <c r="AO26" s="31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row>
    <row r="27" spans="1:75" ht="18.75" x14ac:dyDescent="0.3">
      <c r="A27" s="39"/>
      <c r="B27" s="288"/>
      <c r="C27" s="288"/>
      <c r="D27" s="289"/>
      <c r="E27" s="292"/>
      <c r="F27" s="293"/>
      <c r="G27" s="293"/>
      <c r="H27" s="293"/>
      <c r="I27" s="293"/>
      <c r="J27" s="123" t="e">
        <f>+IF(AND('Mapa de Riesgos'!#REF!="Media",'Mapa de Riesgos'!#REF!="AAeve"),CONCATENATE("R",'Mapa de Riesgos'!$A$12),"")</f>
        <v>#REF!</v>
      </c>
      <c r="K27" s="110" t="e">
        <f>+IF(AND('Mapa de Riesgos'!#REF!="Media",'Mapa de Riesgos'!#REF!="AAeve"),CONCATENATE("R",'Mapa de Riesgos'!$A$25),"")</f>
        <v>#REF!</v>
      </c>
      <c r="L27" s="110" t="e">
        <f>+IF(AND('Mapa de Riesgos'!#REF!="Media",'Mapa de Riesgos'!#REF!="AAeve"),CONCATENATE("R",'Mapa de Riesgos'!$A$68),"")</f>
        <v>#REF!</v>
      </c>
      <c r="M27" s="110" t="e">
        <f>+IF(AND('Mapa de Riesgos'!#REF!="Media",'Mapa de Riesgos'!#REF!="AAeve"),CONCATENATE("R",'Mapa de Riesgos'!$A$113),"")</f>
        <v>#REF!</v>
      </c>
      <c r="N27" s="124" t="e">
        <f>+IF(AND('Mapa de Riesgos'!#REF!="Media",'Mapa de Riesgos'!#REF!="AAeve"),CONCATENATE("R",'Mapa de Riesgos'!$A$161),"")</f>
        <v>#REF!</v>
      </c>
      <c r="O27" s="110" t="e">
        <f>+IF(AND('Mapa de Riesgos'!#REF!="Media",'Mapa de Riesgos'!#REF!="Menor"),CONCATENATE("R",'Mapa de Riesgos'!$A$12),"")</f>
        <v>#REF!</v>
      </c>
      <c r="P27" s="110" t="e">
        <f>+IF(AND('Mapa de Riesgos'!#REF!="Media",'Mapa de Riesgos'!#REF!="Menor"),CONCATENATE("R",'Mapa de Riesgos'!$A$25),"")</f>
        <v>#REF!</v>
      </c>
      <c r="Q27" s="110" t="e">
        <f>+IF(AND('Mapa de Riesgos'!#REF!="Media",'Mapa de Riesgos'!#REF!="Menor"),CONCATENATE("R",'Mapa de Riesgos'!$A$68),"")</f>
        <v>#REF!</v>
      </c>
      <c r="R27" s="110" t="e">
        <f>+IF(AND('Mapa de Riesgos'!#REF!="Media",'Mapa de Riesgos'!#REF!="Menor"),CONCATENATE("R",'Mapa de Riesgos'!$A$113),"")</f>
        <v>#REF!</v>
      </c>
      <c r="S27" s="110" t="e">
        <f>+IF(AND('Mapa de Riesgos'!#REF!="Media",'Mapa de Riesgos'!#REF!="Menor"),CONCATENATE("R",'Mapa de Riesgos'!$A$161),"")</f>
        <v>#REF!</v>
      </c>
      <c r="T27" s="123" t="e">
        <f>+IF(AND('Mapa de Riesgos'!#REF!="Media",'Mapa de Riesgos'!#REF!="Moderado"),CONCATENATE("R",'Mapa de Riesgos'!$A$12),"")</f>
        <v>#REF!</v>
      </c>
      <c r="U27" s="110" t="e">
        <f>+IF(AND('Mapa de Riesgos'!#REF!="Media",'Mapa de Riesgos'!#REF!="Moderado"),CONCATENATE("R",'Mapa de Riesgos'!$A$25),"")</f>
        <v>#REF!</v>
      </c>
      <c r="V27" s="110" t="e">
        <f>+IF(AND('Mapa de Riesgos'!#REF!="Media",'Mapa de Riesgos'!#REF!="Moderado"),CONCATENATE("R",'Mapa de Riesgos'!$A$68),"")</f>
        <v>#REF!</v>
      </c>
      <c r="W27" s="110" t="e">
        <f>+IF(AND('Mapa de Riesgos'!#REF!="Media",'Mapa de Riesgos'!#REF!="Moderado"),CONCATENATE("R",'Mapa de Riesgos'!$A$113),"")</f>
        <v>#REF!</v>
      </c>
      <c r="X27" s="124" t="e">
        <f>+IF(AND('Mapa de Riesgos'!#REF!="Media",'Mapa de Riesgos'!#REF!="Moderado"),CONCATENATE("R",'Mapa de Riesgos'!$A$161),"")</f>
        <v>#REF!</v>
      </c>
      <c r="Y27" s="108" t="e">
        <f>+IF(AND('Mapa de Riesgos'!#REF!="Media",'Mapa de Riesgos'!#REF!="Mayor"),CONCATENATE("R",'Mapa de Riesgos'!$A$12),"")</f>
        <v>#REF!</v>
      </c>
      <c r="Z27" s="108" t="e">
        <f>+IF(AND('Mapa de Riesgos'!#REF!="Media",'Mapa de Riesgos'!#REF!="Mayor"),CONCATENATE("R",'Mapa de Riesgos'!$A$25),"")</f>
        <v>#REF!</v>
      </c>
      <c r="AA27" s="108" t="e">
        <f>+IF(AND('Mapa de Riesgos'!#REF!="Media",'Mapa de Riesgos'!#REF!="Mayor"),CONCATENATE("R",'Mapa de Riesgos'!$A$68),"")</f>
        <v>#REF!</v>
      </c>
      <c r="AB27" s="108" t="e">
        <f>+IF(AND('Mapa de Riesgos'!#REF!="Media",'Mapa de Riesgos'!#REF!="Mayor"),CONCATENATE("R",'Mapa de Riesgos'!$A$113),"")</f>
        <v>#REF!</v>
      </c>
      <c r="AC27" s="108" t="e">
        <f>+IF(AND('Mapa de Riesgos'!#REF!="Media",'Mapa de Riesgos'!#REF!="Mayor"),CONCATENATE("R",'Mapa de Riesgos'!$A$161),"")</f>
        <v>#REF!</v>
      </c>
      <c r="AD27" s="139" t="e">
        <f>+IF(AND('Mapa de Riesgos'!#REF!="Media",'Mapa de Riesgos'!#REF!="Catastrófico"),CONCATENATE("R",'Mapa de Riesgos'!$A$12),"")</f>
        <v>#REF!</v>
      </c>
      <c r="AE27" s="109" t="e">
        <f>+IF(AND('Mapa de Riesgos'!#REF!="Media",'Mapa de Riesgos'!#REF!="Catastrófico"),CONCATENATE("R",'Mapa de Riesgos'!$A$25),"")</f>
        <v>#REF!</v>
      </c>
      <c r="AF27" s="109" t="e">
        <f>+IF(AND('Mapa de Riesgos'!#REF!="Media",'Mapa de Riesgos'!#REF!="Catastrófico"),CONCATENATE("R",'Mapa de Riesgos'!$A$68),"")</f>
        <v>#REF!</v>
      </c>
      <c r="AG27" s="109" t="e">
        <f>+IF(AND('Mapa de Riesgos'!#REF!="Media",'Mapa de Riesgos'!#REF!="Catastrófico"),CONCATENATE("R",'Mapa de Riesgos'!$A$113),"")</f>
        <v>#REF!</v>
      </c>
      <c r="AH27" s="135" t="e">
        <f>+IF(AND('Mapa de Riesgos'!#REF!="Media",'Mapa de Riesgos'!#REF!="Catastrófico"),CONCATENATE("R",'Mapa de Riesgos'!$A$161),"")</f>
        <v>#REF!</v>
      </c>
      <c r="AI27" s="39"/>
      <c r="AJ27" s="317"/>
      <c r="AK27" s="318"/>
      <c r="AL27" s="318"/>
      <c r="AM27" s="318"/>
      <c r="AN27" s="318"/>
      <c r="AO27" s="31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row>
    <row r="28" spans="1:75" ht="18.75" x14ac:dyDescent="0.3">
      <c r="A28" s="39"/>
      <c r="B28" s="288"/>
      <c r="C28" s="288"/>
      <c r="D28" s="289"/>
      <c r="E28" s="292"/>
      <c r="F28" s="293"/>
      <c r="G28" s="293"/>
      <c r="H28" s="293"/>
      <c r="I28" s="293"/>
      <c r="J28" s="123" t="e">
        <f>+IF(AND('Mapa de Riesgos'!#REF!="Media",'Mapa de Riesgos'!#REF!="AAeve"),CONCATENATE("R",'Mapa de Riesgos'!$A$13),"")</f>
        <v>#REF!</v>
      </c>
      <c r="K28" s="110" t="e">
        <f>+IF(AND('Mapa de Riesgos'!#REF!="Media",'Mapa de Riesgos'!#REF!="AAeve"),CONCATENATE("R",'Mapa de Riesgos'!$A$28),"")</f>
        <v>#REF!</v>
      </c>
      <c r="L28" s="110" t="e">
        <f>+IF(AND('Mapa de Riesgos'!#REF!="Media",'Mapa de Riesgos'!#REF!="AAeve"),CONCATENATE("R",'Mapa de Riesgos'!$A$71),"")</f>
        <v>#REF!</v>
      </c>
      <c r="M28" s="110" t="e">
        <f>+IF(AND('Mapa de Riesgos'!#REF!="Media",'Mapa de Riesgos'!#REF!="AAeve"),CONCATENATE("R",'Mapa de Riesgos'!$A$119),"")</f>
        <v>#REF!</v>
      </c>
      <c r="N28" s="124" t="e">
        <f>+IF(AND('Mapa de Riesgos'!#REF!="Media",'Mapa de Riesgos'!#REF!="AAeve"),CONCATENATE("R",'Mapa de Riesgos'!$A$167),"")</f>
        <v>#REF!</v>
      </c>
      <c r="O28" s="110" t="e">
        <f>+IF(AND('Mapa de Riesgos'!#REF!="Media",'Mapa de Riesgos'!#REF!="Menor"),CONCATENATE("R",'Mapa de Riesgos'!$A$13),"")</f>
        <v>#REF!</v>
      </c>
      <c r="P28" s="110" t="e">
        <f>+IF(AND('Mapa de Riesgos'!#REF!="Media",'Mapa de Riesgos'!#REF!="Menor"),CONCATENATE("R",'Mapa de Riesgos'!$A$28),"")</f>
        <v>#REF!</v>
      </c>
      <c r="Q28" s="110" t="e">
        <f>+IF(AND('Mapa de Riesgos'!#REF!="Media",'Mapa de Riesgos'!#REF!="Menor"),CONCATENATE("R",'Mapa de Riesgos'!$A$71),"")</f>
        <v>#REF!</v>
      </c>
      <c r="R28" s="110" t="e">
        <f>+IF(AND('Mapa de Riesgos'!#REF!="Media",'Mapa de Riesgos'!#REF!="Menor"),CONCATENATE("R",'Mapa de Riesgos'!$A$119),"")</f>
        <v>#REF!</v>
      </c>
      <c r="S28" s="110" t="e">
        <f>+IF(AND('Mapa de Riesgos'!#REF!="Media",'Mapa de Riesgos'!#REF!="Menor"),CONCATENATE("R",'Mapa de Riesgos'!$A$167),"")</f>
        <v>#REF!</v>
      </c>
      <c r="T28" s="123" t="e">
        <f>+IF(AND('Mapa de Riesgos'!#REF!="Media",'Mapa de Riesgos'!#REF!="Moderado"),CONCATENATE("R",'Mapa de Riesgos'!$A$13),"")</f>
        <v>#REF!</v>
      </c>
      <c r="U28" s="110" t="e">
        <f>+IF(AND('Mapa de Riesgos'!#REF!="Media",'Mapa de Riesgos'!#REF!="Moderado"),CONCATENATE("R",'Mapa de Riesgos'!$A$28),"")</f>
        <v>#REF!</v>
      </c>
      <c r="V28" s="110" t="e">
        <f>+IF(AND('Mapa de Riesgos'!#REF!="Media",'Mapa de Riesgos'!#REF!="Moderado"),CONCATENATE("R",'Mapa de Riesgos'!$A$71),"")</f>
        <v>#REF!</v>
      </c>
      <c r="W28" s="110" t="e">
        <f>+IF(AND('Mapa de Riesgos'!#REF!="Media",'Mapa de Riesgos'!#REF!="Moderado"),CONCATENATE("R",'Mapa de Riesgos'!$A$119),"")</f>
        <v>#REF!</v>
      </c>
      <c r="X28" s="124" t="e">
        <f>+IF(AND('Mapa de Riesgos'!#REF!="Media",'Mapa de Riesgos'!#REF!="Moderado"),CONCATENATE("R",'Mapa de Riesgos'!$A$167),"")</f>
        <v>#REF!</v>
      </c>
      <c r="Y28" s="108" t="e">
        <f>+IF(AND('Mapa de Riesgos'!#REF!="Media",'Mapa de Riesgos'!#REF!="Mayor"),CONCATENATE("R",'Mapa de Riesgos'!$A$13),"")</f>
        <v>#REF!</v>
      </c>
      <c r="Z28" s="108" t="e">
        <f>+IF(AND('Mapa de Riesgos'!#REF!="Media",'Mapa de Riesgos'!#REF!="Mayor"),CONCATENATE("R",'Mapa de Riesgos'!$A$28),"")</f>
        <v>#REF!</v>
      </c>
      <c r="AA28" s="108" t="e">
        <f>+IF(AND('Mapa de Riesgos'!#REF!="Media",'Mapa de Riesgos'!#REF!="Mayor"),CONCATENATE("R",'Mapa de Riesgos'!$A$71),"")</f>
        <v>#REF!</v>
      </c>
      <c r="AB28" s="108" t="e">
        <f>+IF(AND('Mapa de Riesgos'!#REF!="Media",'Mapa de Riesgos'!#REF!="Mayor"),CONCATENATE("R",'Mapa de Riesgos'!$A$119),"")</f>
        <v>#REF!</v>
      </c>
      <c r="AC28" s="108" t="e">
        <f>+IF(AND('Mapa de Riesgos'!#REF!="Media",'Mapa de Riesgos'!#REF!="Mayor"),CONCATENATE("R",'Mapa de Riesgos'!$A$167),"")</f>
        <v>#REF!</v>
      </c>
      <c r="AD28" s="139" t="e">
        <f>+IF(AND('Mapa de Riesgos'!#REF!="Media",'Mapa de Riesgos'!#REF!="Catastrófico"),CONCATENATE("R",'Mapa de Riesgos'!$A$13),"")</f>
        <v>#REF!</v>
      </c>
      <c r="AE28" s="109" t="e">
        <f>+IF(AND('Mapa de Riesgos'!#REF!="Media",'Mapa de Riesgos'!#REF!="Catastrófico"),CONCATENATE("R",'Mapa de Riesgos'!$A$28),"")</f>
        <v>#REF!</v>
      </c>
      <c r="AF28" s="109" t="e">
        <f>+IF(AND('Mapa de Riesgos'!#REF!="Media",'Mapa de Riesgos'!#REF!="Catastrófico"),CONCATENATE("R",'Mapa de Riesgos'!$A$71),"")</f>
        <v>#REF!</v>
      </c>
      <c r="AG28" s="109" t="e">
        <f>+IF(AND('Mapa de Riesgos'!#REF!="Media",'Mapa de Riesgos'!#REF!="Catastrófico"),CONCATENATE("R",'Mapa de Riesgos'!$A$119),"")</f>
        <v>#REF!</v>
      </c>
      <c r="AH28" s="135" t="e">
        <f>+IF(AND('Mapa de Riesgos'!#REF!="Media",'Mapa de Riesgos'!#REF!="Catastrófico"),CONCATENATE("R",'Mapa de Riesgos'!$A$167),"")</f>
        <v>#REF!</v>
      </c>
      <c r="AI28" s="39"/>
      <c r="AJ28" s="317"/>
      <c r="AK28" s="318"/>
      <c r="AL28" s="318"/>
      <c r="AM28" s="318"/>
      <c r="AN28" s="318"/>
      <c r="AO28" s="31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row>
    <row r="29" spans="1:75" ht="19.5" thickBot="1" x14ac:dyDescent="0.35">
      <c r="A29" s="39"/>
      <c r="B29" s="288"/>
      <c r="C29" s="288"/>
      <c r="D29" s="289"/>
      <c r="E29" s="294"/>
      <c r="F29" s="295"/>
      <c r="G29" s="295"/>
      <c r="H29" s="295"/>
      <c r="I29" s="295"/>
      <c r="J29" s="123" t="e">
        <f>+IF(AND('Mapa de Riesgos'!#REF!="Media",'Mapa de Riesgos'!#REF!="AAeve"),CONCATENATE("R",'Mapa de Riesgos'!$A$16),"")</f>
        <v>#REF!</v>
      </c>
      <c r="K29" s="110" t="e">
        <f>+IF(AND('Mapa de Riesgos'!#REF!="Media",'Mapa de Riesgos'!#REF!="AAeve"),CONCATENATE("R",'Mapa de Riesgos'!$A$29),"")</f>
        <v>#REF!</v>
      </c>
      <c r="L29" s="110" t="e">
        <f>+IF(AND('Mapa de Riesgos'!#REF!="Media",'Mapa de Riesgos'!#REF!="AAeve"),CONCATENATE("R",'Mapa de Riesgos'!$A$77),"")</f>
        <v>#REF!</v>
      </c>
      <c r="M29" s="110" t="e">
        <f>+IF(AND('Mapa de Riesgos'!#REF!="Media",'Mapa de Riesgos'!#REF!="AAeve"),CONCATENATE("R",'Mapa de Riesgos'!$A$125),"")</f>
        <v>#REF!</v>
      </c>
      <c r="N29" s="124" t="e">
        <f>+IF(AND('Mapa de Riesgos'!#REF!="Media",'Mapa de Riesgos'!#REF!="AAeve"),CONCATENATE("R",'Mapa de Riesgos'!$A$173),"")</f>
        <v>#REF!</v>
      </c>
      <c r="O29" s="110" t="e">
        <f>+IF(AND('Mapa de Riesgos'!#REF!="Media",'Mapa de Riesgos'!#REF!="Menor"),CONCATENATE("R",'Mapa de Riesgos'!$A$16),"")</f>
        <v>#REF!</v>
      </c>
      <c r="P29" s="110" t="e">
        <f>+IF(AND('Mapa de Riesgos'!#REF!="Media",'Mapa de Riesgos'!#REF!="Menor"),CONCATENATE("R",'Mapa de Riesgos'!$A$29),"")</f>
        <v>#REF!</v>
      </c>
      <c r="Q29" s="110" t="e">
        <f>+IF(AND('Mapa de Riesgos'!#REF!="Media",'Mapa de Riesgos'!#REF!="Menor"),CONCATENATE("R",'Mapa de Riesgos'!$A$77),"")</f>
        <v>#REF!</v>
      </c>
      <c r="R29" s="110" t="e">
        <f>+IF(AND('Mapa de Riesgos'!#REF!="Media",'Mapa de Riesgos'!#REF!="Menor"),CONCATENATE("R",'Mapa de Riesgos'!$A$125),"")</f>
        <v>#REF!</v>
      </c>
      <c r="S29" s="110" t="e">
        <f>+IF(AND('Mapa de Riesgos'!#REF!="Media",'Mapa de Riesgos'!#REF!="Menor"),CONCATENATE("R",'Mapa de Riesgos'!$A$173),"")</f>
        <v>#REF!</v>
      </c>
      <c r="T29" s="123" t="e">
        <f>+IF(AND('Mapa de Riesgos'!#REF!="Media",'Mapa de Riesgos'!#REF!="Moderado"),CONCATENATE("R",'Mapa de Riesgos'!$A$16),"")</f>
        <v>#REF!</v>
      </c>
      <c r="U29" s="110" t="e">
        <f>+IF(AND('Mapa de Riesgos'!#REF!="Media",'Mapa de Riesgos'!#REF!="Moderado"),CONCATENATE("R",'Mapa de Riesgos'!$A$29),"")</f>
        <v>#REF!</v>
      </c>
      <c r="V29" s="110" t="e">
        <f>+IF(AND('Mapa de Riesgos'!#REF!="Media",'Mapa de Riesgos'!#REF!="Moderado"),CONCATENATE("R",'Mapa de Riesgos'!$A$77),"")</f>
        <v>#REF!</v>
      </c>
      <c r="W29" s="110" t="e">
        <f>+IF(AND('Mapa de Riesgos'!#REF!="Media",'Mapa de Riesgos'!#REF!="Moderado"),CONCATENATE("R",'Mapa de Riesgos'!$A$125),"")</f>
        <v>#REF!</v>
      </c>
      <c r="X29" s="124" t="e">
        <f>+IF(AND('Mapa de Riesgos'!#REF!="Media",'Mapa de Riesgos'!#REF!="Moderado"),CONCATENATE("R",'Mapa de Riesgos'!$A$173),"")</f>
        <v>#REF!</v>
      </c>
      <c r="Y29" s="108" t="e">
        <f>+IF(AND('Mapa de Riesgos'!#REF!="Media",'Mapa de Riesgos'!#REF!="Mayor"),CONCATENATE("R",'Mapa de Riesgos'!$A$16),"")</f>
        <v>#REF!</v>
      </c>
      <c r="Z29" s="108" t="e">
        <f>+IF(AND('Mapa de Riesgos'!#REF!="Media",'Mapa de Riesgos'!#REF!="Mayor"),CONCATENATE("R",'Mapa de Riesgos'!$A$29),"")</f>
        <v>#REF!</v>
      </c>
      <c r="AA29" s="108" t="e">
        <f>+IF(AND('Mapa de Riesgos'!#REF!="Media",'Mapa de Riesgos'!#REF!="Mayor"),CONCATENATE("R",'Mapa de Riesgos'!$A$77),"")</f>
        <v>#REF!</v>
      </c>
      <c r="AB29" s="108" t="e">
        <f>+IF(AND('Mapa de Riesgos'!#REF!="Media",'Mapa de Riesgos'!#REF!="Mayor"),CONCATENATE("R",'Mapa de Riesgos'!$A$125),"")</f>
        <v>#REF!</v>
      </c>
      <c r="AC29" s="108" t="e">
        <f>+IF(AND('Mapa de Riesgos'!#REF!="Media",'Mapa de Riesgos'!#REF!="Mayor"),CONCATENATE("R",'Mapa de Riesgos'!$A$173),"")</f>
        <v>#REF!</v>
      </c>
      <c r="AD29" s="139" t="e">
        <f>+IF(AND('Mapa de Riesgos'!#REF!="Media",'Mapa de Riesgos'!#REF!="Catastrófico"),CONCATENATE("R",'Mapa de Riesgos'!$A$16),"")</f>
        <v>#REF!</v>
      </c>
      <c r="AE29" s="109" t="e">
        <f>+IF(AND('Mapa de Riesgos'!#REF!="Media",'Mapa de Riesgos'!#REF!="Catastrófico"),CONCATENATE("R",'Mapa de Riesgos'!$A$29),"")</f>
        <v>#REF!</v>
      </c>
      <c r="AF29" s="109" t="e">
        <f>+IF(AND('Mapa de Riesgos'!#REF!="Media",'Mapa de Riesgos'!#REF!="Catastrófico"),CONCATENATE("R",'Mapa de Riesgos'!$A$77),"")</f>
        <v>#REF!</v>
      </c>
      <c r="AG29" s="109" t="e">
        <f>+IF(AND('Mapa de Riesgos'!#REF!="Media",'Mapa de Riesgos'!#REF!="Catastrófico"),CONCATENATE("R",'Mapa de Riesgos'!$A$125),"")</f>
        <v>#REF!</v>
      </c>
      <c r="AH29" s="135" t="e">
        <f>+IF(AND('Mapa de Riesgos'!#REF!="Media",'Mapa de Riesgos'!#REF!="Catastrófico"),CONCATENATE("R",'Mapa de Riesgos'!$A$173),"")</f>
        <v>#REF!</v>
      </c>
      <c r="AI29" s="39"/>
      <c r="AJ29" s="320"/>
      <c r="AK29" s="321"/>
      <c r="AL29" s="321"/>
      <c r="AM29" s="321"/>
      <c r="AN29" s="321"/>
      <c r="AO29" s="322"/>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row>
    <row r="30" spans="1:75" ht="18.75" x14ac:dyDescent="0.3">
      <c r="A30" s="39"/>
      <c r="B30" s="288"/>
      <c r="C30" s="288"/>
      <c r="D30" s="289"/>
      <c r="E30" s="290" t="s">
        <v>82</v>
      </c>
      <c r="F30" s="291"/>
      <c r="G30" s="291"/>
      <c r="H30" s="291"/>
      <c r="I30" s="291"/>
      <c r="J30" s="128" t="e">
        <f>+IF(AND('Mapa de Riesgos'!#REF!="Baja",'Mapa de Riesgos'!#REF!="AAeve"),CONCATENATE("R",'Mapa de Riesgos'!$A$7),"")</f>
        <v>#REF!</v>
      </c>
      <c r="K30" s="129" t="e">
        <f>+IF(AND('Mapa de Riesgos'!#REF!="Baja",'Mapa de Riesgos'!#REF!="AAeve"),CONCATENATE("R",'Mapa de Riesgos'!$A$17),"")</f>
        <v>#REF!</v>
      </c>
      <c r="L30" s="129" t="e">
        <f>+IF(AND('Mapa de Riesgos'!#REF!="Baja",'Mapa de Riesgos'!#REF!="AAeve"),CONCATENATE("R",'Mapa de Riesgos'!$A$35),"")</f>
        <v>#REF!</v>
      </c>
      <c r="M30" s="129" t="e">
        <f>+IF(AND('Mapa de Riesgos'!#REF!="Baja",'Mapa de Riesgos'!#REF!="AAeve"),CONCATENATE("R",'Mapa de Riesgos'!$A$83),"")</f>
        <v>#REF!</v>
      </c>
      <c r="N30" s="129" t="e">
        <f>+IF(AND('Mapa de Riesgos'!#REF!="Baja",'Mapa de Riesgos'!#REF!="AAeve"),CONCATENATE("R",'Mapa de Riesgos'!$A$131),"")</f>
        <v>#REF!</v>
      </c>
      <c r="O30" s="120" t="e">
        <f>+IF(AND('Mapa de Riesgos'!#REF!="Baja",'Mapa de Riesgos'!#REF!="Menor"),CONCATENATE("R",'Mapa de Riesgos'!$A$7),"")</f>
        <v>#REF!</v>
      </c>
      <c r="P30" s="121" t="e">
        <f>+IF(AND('Mapa de Riesgos'!#REF!="Baja",'Mapa de Riesgos'!#REF!="Menor"),CONCATENATE("R",'Mapa de Riesgos'!$A$17),"")</f>
        <v>#REF!</v>
      </c>
      <c r="Q30" s="121" t="e">
        <f>+IF(AND('Mapa de Riesgos'!#REF!="Baja",'Mapa de Riesgos'!#REF!="Menor"),CONCATENATE("R",'Mapa de Riesgos'!$A$35),"")</f>
        <v>#REF!</v>
      </c>
      <c r="R30" s="121" t="e">
        <f>+IF(AND('Mapa de Riesgos'!#REF!="Baja",'Mapa de Riesgos'!#REF!="Menor"),CONCATENATE("R",'Mapa de Riesgos'!$A$83),"")</f>
        <v>#REF!</v>
      </c>
      <c r="S30" s="121" t="e">
        <f>+IF(AND('Mapa de Riesgos'!#REF!="Baja",'Mapa de Riesgos'!#REF!="Menor"),CONCATENATE("R",'Mapa de Riesgos'!$A$131),"")</f>
        <v>#REF!</v>
      </c>
      <c r="T30" s="120" t="e">
        <f>+IF(AND('Mapa de Riesgos'!#REF!="Baja",'Mapa de Riesgos'!#REF!="Moderado"),CONCATENATE("R",'Mapa de Riesgos'!$A$7),"")</f>
        <v>#REF!</v>
      </c>
      <c r="U30" s="121" t="e">
        <f>+IF(AND('Mapa de Riesgos'!#REF!="Baja",'Mapa de Riesgos'!#REF!="Moderado"),CONCATENATE("R",'Mapa de Riesgos'!$A$17),"")</f>
        <v>#REF!</v>
      </c>
      <c r="V30" s="121" t="e">
        <f>+IF(AND('Mapa de Riesgos'!#REF!="Baja",'Mapa de Riesgos'!#REF!="Moderado"),CONCATENATE("R",'Mapa de Riesgos'!$A$35),"")</f>
        <v>#REF!</v>
      </c>
      <c r="W30" s="121" t="e">
        <f>+IF(AND('Mapa de Riesgos'!#REF!="Baja",'Mapa de Riesgos'!#REF!="Moderado"),CONCATENATE("R",'Mapa de Riesgos'!$A$83),"")</f>
        <v>#REF!</v>
      </c>
      <c r="X30" s="122" t="e">
        <f>+IF(AND('Mapa de Riesgos'!#REF!="Baja",'Mapa de Riesgos'!#REF!="Moderado"),CONCATENATE("R",'Mapa de Riesgos'!$A$131),"")</f>
        <v>#REF!</v>
      </c>
      <c r="Y30" s="113" t="e">
        <f>+IF(AND('Mapa de Riesgos'!#REF!="Baja",'Mapa de Riesgos'!#REF!="Mayor"),CONCATENATE("R",'Mapa de Riesgos'!$A$7),"")</f>
        <v>#REF!</v>
      </c>
      <c r="Z30" s="113" t="e">
        <f>+IF(AND('Mapa de Riesgos'!#REF!="Baja",'Mapa de Riesgos'!#REF!="Mayor"),CONCATENATE("R",'Mapa de Riesgos'!$A$17),"")</f>
        <v>#REF!</v>
      </c>
      <c r="AA30" s="113" t="e">
        <f>+IF(AND('Mapa de Riesgos'!#REF!="Baja",'Mapa de Riesgos'!#REF!="Mayor"),CONCATENATE("R",'Mapa de Riesgos'!$A$35),"")</f>
        <v>#REF!</v>
      </c>
      <c r="AB30" s="113" t="e">
        <f>+IF(AND('Mapa de Riesgos'!#REF!="Baja",'Mapa de Riesgos'!#REF!="Mayor"),CONCATENATE("R",'Mapa de Riesgos'!$A$83),"")</f>
        <v>#REF!</v>
      </c>
      <c r="AC30" s="113" t="e">
        <f>+IF(AND('Mapa de Riesgos'!#REF!="Baja",'Mapa de Riesgos'!#REF!="Mayor"),CONCATENATE("R",'Mapa de Riesgos'!$A$131),"")</f>
        <v>#REF!</v>
      </c>
      <c r="AD30" s="138" t="e">
        <f>+IF(AND('Mapa de Riesgos'!#REF!="Baja",'Mapa de Riesgos'!#REF!="Catastrófico"),CONCATENATE("R",'Mapa de Riesgos'!$A$7),"")</f>
        <v>#REF!</v>
      </c>
      <c r="AE30" s="133" t="e">
        <f>+IF(AND('Mapa de Riesgos'!#REF!="Baja",'Mapa de Riesgos'!#REF!="Catastrófico"),CONCATENATE("R",'Mapa de Riesgos'!$A$17),"")</f>
        <v>#REF!</v>
      </c>
      <c r="AF30" s="133" t="e">
        <f>+IF(AND('Mapa de Riesgos'!#REF!="Baja",'Mapa de Riesgos'!#REF!="Catastrófico"),CONCATENATE("R",'Mapa de Riesgos'!$A$35),"")</f>
        <v>#REF!</v>
      </c>
      <c r="AG30" s="133" t="e">
        <f>+IF(AND('Mapa de Riesgos'!#REF!="Baja",'Mapa de Riesgos'!#REF!="Catastrófico"),CONCATENATE("R",'Mapa de Riesgos'!$A$83),"")</f>
        <v>#REF!</v>
      </c>
      <c r="AH30" s="134" t="e">
        <f>+IF(AND('Mapa de Riesgos'!#REF!="Baja",'Mapa de Riesgos'!#REF!="Catastrófico"),CONCATENATE("R",'Mapa de Riesgos'!$A$131),"")</f>
        <v>#REF!</v>
      </c>
      <c r="AI30" s="39"/>
      <c r="AJ30" s="323" t="s">
        <v>83</v>
      </c>
      <c r="AK30" s="324"/>
      <c r="AL30" s="324"/>
      <c r="AM30" s="324"/>
      <c r="AN30" s="324"/>
      <c r="AO30" s="325"/>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row>
    <row r="31" spans="1:75" ht="18.75" x14ac:dyDescent="0.3">
      <c r="A31" s="39"/>
      <c r="B31" s="288"/>
      <c r="C31" s="288"/>
      <c r="D31" s="289"/>
      <c r="E31" s="292"/>
      <c r="F31" s="293"/>
      <c r="G31" s="293"/>
      <c r="H31" s="293"/>
      <c r="I31" s="293"/>
      <c r="J31" s="130" t="e">
        <f>+IF(AND('Mapa de Riesgos'!#REF!="Baja",'Mapa de Riesgos'!#REF!="AAeve"),CONCATENATE("R",'Mapa de Riesgos'!$A$8),"")</f>
        <v>#REF!</v>
      </c>
      <c r="K31" s="111" t="e">
        <f>+IF(AND('Mapa de Riesgos'!#REF!="Baja",'Mapa de Riesgos'!#REF!="AAeve"),CONCATENATE("R",'Mapa de Riesgos'!$A$18),"")</f>
        <v>#REF!</v>
      </c>
      <c r="L31" s="111" t="e">
        <f>+IF(AND('Mapa de Riesgos'!#REF!="Baja",'Mapa de Riesgos'!#REF!="AAeve"),CONCATENATE("R",'Mapa de Riesgos'!$A$41),"")</f>
        <v>#REF!</v>
      </c>
      <c r="M31" s="111" t="e">
        <f>+IF(AND('Mapa de Riesgos'!#REF!="Baja",'Mapa de Riesgos'!#REF!="AAeve"),CONCATENATE("R",'Mapa de Riesgos'!$A$89),"")</f>
        <v>#REF!</v>
      </c>
      <c r="N31" s="111" t="e">
        <f>+IF(AND('Mapa de Riesgos'!#REF!="Baja",'Mapa de Riesgos'!#REF!="AAeve"),CONCATENATE("R",'Mapa de Riesgos'!$A$137),"")</f>
        <v>#REF!</v>
      </c>
      <c r="O31" s="123" t="e">
        <f>+IF(AND('Mapa de Riesgos'!#REF!="Baja",'Mapa de Riesgos'!#REF!="Menor"),CONCATENATE("R",'Mapa de Riesgos'!$A$8),"")</f>
        <v>#REF!</v>
      </c>
      <c r="P31" s="110" t="e">
        <f>+IF(AND('Mapa de Riesgos'!#REF!="Baja",'Mapa de Riesgos'!#REF!="Menor"),CONCATENATE("R",'Mapa de Riesgos'!$A$18),"")</f>
        <v>#REF!</v>
      </c>
      <c r="Q31" s="110" t="e">
        <f>+IF(AND('Mapa de Riesgos'!#REF!="Baja",'Mapa de Riesgos'!#REF!="Menor"),CONCATENATE("R",'Mapa de Riesgos'!$A$41),"")</f>
        <v>#REF!</v>
      </c>
      <c r="R31" s="110" t="e">
        <f>+IF(AND('Mapa de Riesgos'!#REF!="Baja",'Mapa de Riesgos'!#REF!="Menor"),CONCATENATE("R",'Mapa de Riesgos'!$A$89),"")</f>
        <v>#REF!</v>
      </c>
      <c r="S31" s="110" t="e">
        <f>+IF(AND('Mapa de Riesgos'!#REF!="Baja",'Mapa de Riesgos'!#REF!="Menor"),CONCATENATE("R",'Mapa de Riesgos'!$A$137),"")</f>
        <v>#REF!</v>
      </c>
      <c r="T31" s="123" t="e">
        <f>+IF(AND('Mapa de Riesgos'!#REF!="Baja",'Mapa de Riesgos'!#REF!="Moderado"),CONCATENATE("R",'Mapa de Riesgos'!$A$8),"")</f>
        <v>#REF!</v>
      </c>
      <c r="U31" s="110" t="e">
        <f>+IF(AND('Mapa de Riesgos'!#REF!="Baja",'Mapa de Riesgos'!#REF!="Moderado"),CONCATENATE("R",'Mapa de Riesgos'!$A$18),"")</f>
        <v>#REF!</v>
      </c>
      <c r="V31" s="110" t="e">
        <f>+IF(AND('Mapa de Riesgos'!#REF!="Baja",'Mapa de Riesgos'!#REF!="Moderado"),CONCATENATE("R",'Mapa de Riesgos'!$A$41),"")</f>
        <v>#REF!</v>
      </c>
      <c r="W31" s="110" t="e">
        <f>+IF(AND('Mapa de Riesgos'!#REF!="Baja",'Mapa de Riesgos'!#REF!="Moderado"),CONCATENATE("R",'Mapa de Riesgos'!$A$89),"")</f>
        <v>#REF!</v>
      </c>
      <c r="X31" s="124" t="e">
        <f>+IF(AND('Mapa de Riesgos'!#REF!="Baja",'Mapa de Riesgos'!#REF!="Moderado"),CONCATENATE("R",'Mapa de Riesgos'!$A$137),"")</f>
        <v>#REF!</v>
      </c>
      <c r="Y31" s="108" t="e">
        <f>+IF(AND('Mapa de Riesgos'!#REF!="Baja",'Mapa de Riesgos'!#REF!="Mayor"),CONCATENATE("R",'Mapa de Riesgos'!$A$8),"")</f>
        <v>#REF!</v>
      </c>
      <c r="Z31" s="108" t="e">
        <f>+IF(AND('Mapa de Riesgos'!#REF!="Baja",'Mapa de Riesgos'!#REF!="Mayor"),CONCATENATE("R",'Mapa de Riesgos'!$A$18),"")</f>
        <v>#REF!</v>
      </c>
      <c r="AA31" s="108" t="e">
        <f>+IF(AND('Mapa de Riesgos'!#REF!="Baja",'Mapa de Riesgos'!#REF!="Mayor"),CONCATENATE("R",'Mapa de Riesgos'!$A$41),"")</f>
        <v>#REF!</v>
      </c>
      <c r="AB31" s="108" t="e">
        <f>+IF(AND('Mapa de Riesgos'!#REF!="Baja",'Mapa de Riesgos'!#REF!="Mayor"),CONCATENATE("R",'Mapa de Riesgos'!$A$89),"")</f>
        <v>#REF!</v>
      </c>
      <c r="AC31" s="108" t="e">
        <f>+IF(AND('Mapa de Riesgos'!#REF!="Baja",'Mapa de Riesgos'!#REF!="Mayor"),CONCATENATE("R",'Mapa de Riesgos'!$A$137),"")</f>
        <v>#REF!</v>
      </c>
      <c r="AD31" s="139" t="e">
        <f>+IF(AND('Mapa de Riesgos'!#REF!="Baja",'Mapa de Riesgos'!#REF!="Catastrófico"),CONCATENATE("R",'Mapa de Riesgos'!$A$8),"")</f>
        <v>#REF!</v>
      </c>
      <c r="AE31" s="109" t="e">
        <f>+IF(AND('Mapa de Riesgos'!#REF!="Baja",'Mapa de Riesgos'!#REF!="Catastrófico"),CONCATENATE("R",'Mapa de Riesgos'!$A$18),"")</f>
        <v>#REF!</v>
      </c>
      <c r="AF31" s="109" t="e">
        <f>+IF(AND('Mapa de Riesgos'!#REF!="Baja",'Mapa de Riesgos'!#REF!="Catastrófico"),CONCATENATE("R",'Mapa de Riesgos'!$A$41),"")</f>
        <v>#REF!</v>
      </c>
      <c r="AG31" s="109" t="e">
        <f>+IF(AND('Mapa de Riesgos'!#REF!="Baja",'Mapa de Riesgos'!#REF!="Catastrófico"),CONCATENATE("R",'Mapa de Riesgos'!$A$89),"")</f>
        <v>#REF!</v>
      </c>
      <c r="AH31" s="135" t="e">
        <f>+IF(AND('Mapa de Riesgos'!#REF!="Baja",'Mapa de Riesgos'!#REF!="Catastrófico"),CONCATENATE("R",'Mapa de Riesgos'!$A$137),"")</f>
        <v>#REF!</v>
      </c>
      <c r="AI31" s="39"/>
      <c r="AJ31" s="326"/>
      <c r="AK31" s="327"/>
      <c r="AL31" s="327"/>
      <c r="AM31" s="327"/>
      <c r="AN31" s="327"/>
      <c r="AO31" s="328"/>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row>
    <row r="32" spans="1:75" ht="18.75" x14ac:dyDescent="0.3">
      <c r="A32" s="39"/>
      <c r="B32" s="288"/>
      <c r="C32" s="288"/>
      <c r="D32" s="289"/>
      <c r="E32" s="292"/>
      <c r="F32" s="293"/>
      <c r="G32" s="293"/>
      <c r="H32" s="293"/>
      <c r="I32" s="293"/>
      <c r="J32" s="130" t="e">
        <f>+IF(AND('Mapa de Riesgos'!#REF!="Baja",'Mapa de Riesgos'!#REF!="AAeve"),CONCATENATE("R",'Mapa de Riesgos'!$A$9),"")</f>
        <v>#REF!</v>
      </c>
      <c r="K32" s="111" t="e">
        <f>+IF(AND('Mapa de Riesgos'!#REF!="Baja",'Mapa de Riesgos'!#REF!="AAeve"),CONCATENATE("R",'Mapa de Riesgos'!$A$21),"")</f>
        <v>#REF!</v>
      </c>
      <c r="L32" s="111" t="e">
        <f>+IF(AND('Mapa de Riesgos'!#REF!="Baja",'Mapa de Riesgos'!#REF!="AAeve"),CONCATENATE("R",'Mapa de Riesgos'!$A$47),"")</f>
        <v>#REF!</v>
      </c>
      <c r="M32" s="111" t="e">
        <f>+IF(AND('Mapa de Riesgos'!#REF!="Baja",'Mapa de Riesgos'!#REF!="AAeve"),CONCATENATE("R",'Mapa de Riesgos'!$A$95),"")</f>
        <v>#REF!</v>
      </c>
      <c r="N32" s="111" t="e">
        <f>+IF(AND('Mapa de Riesgos'!#REF!="Baja",'Mapa de Riesgos'!#REF!="AAeve"),CONCATENATE("R",'Mapa de Riesgos'!$A$143),"")</f>
        <v>#REF!</v>
      </c>
      <c r="O32" s="123" t="e">
        <f>+IF(AND('Mapa de Riesgos'!#REF!="Baja",'Mapa de Riesgos'!#REF!="Menor"),CONCATENATE("R",'Mapa de Riesgos'!$A$9),"")</f>
        <v>#REF!</v>
      </c>
      <c r="P32" s="110" t="e">
        <f>+IF(AND('Mapa de Riesgos'!#REF!="Baja",'Mapa de Riesgos'!#REF!="Menor"),CONCATENATE("R",'Mapa de Riesgos'!$A$21),"")</f>
        <v>#REF!</v>
      </c>
      <c r="Q32" s="110" t="e">
        <f>+IF(AND('Mapa de Riesgos'!#REF!="Baja",'Mapa de Riesgos'!#REF!="Menor"),CONCATENATE("R",'Mapa de Riesgos'!$A$47),"")</f>
        <v>#REF!</v>
      </c>
      <c r="R32" s="110" t="e">
        <f>+IF(AND('Mapa de Riesgos'!#REF!="Baja",'Mapa de Riesgos'!#REF!="Menor"),CONCATENATE("R",'Mapa de Riesgos'!$A$95),"")</f>
        <v>#REF!</v>
      </c>
      <c r="S32" s="110" t="e">
        <f>+IF(AND('Mapa de Riesgos'!#REF!="Baja",'Mapa de Riesgos'!#REF!="Menor"),CONCATENATE("R",'Mapa de Riesgos'!$A$143),"")</f>
        <v>#REF!</v>
      </c>
      <c r="T32" s="123" t="e">
        <f>+IF(AND('Mapa de Riesgos'!#REF!="Baja",'Mapa de Riesgos'!#REF!="Moderado"),CONCATENATE("R",'Mapa de Riesgos'!$A$9),"")</f>
        <v>#REF!</v>
      </c>
      <c r="U32" s="110" t="e">
        <f>+IF(AND('Mapa de Riesgos'!#REF!="Baja",'Mapa de Riesgos'!#REF!="Moderado"),CONCATENATE("R",'Mapa de Riesgos'!$A$21),"")</f>
        <v>#REF!</v>
      </c>
      <c r="V32" s="110" t="e">
        <f>+IF(AND('Mapa de Riesgos'!#REF!="Baja",'Mapa de Riesgos'!#REF!="Moderado"),CONCATENATE("R",'Mapa de Riesgos'!$A$47),"")</f>
        <v>#REF!</v>
      </c>
      <c r="W32" s="110" t="e">
        <f>+IF(AND('Mapa de Riesgos'!#REF!="Baja",'Mapa de Riesgos'!#REF!="Moderado"),CONCATENATE("R",'Mapa de Riesgos'!$A$95),"")</f>
        <v>#REF!</v>
      </c>
      <c r="X32" s="124" t="e">
        <f>+IF(AND('Mapa de Riesgos'!#REF!="Baja",'Mapa de Riesgos'!#REF!="Moderado"),CONCATENATE("R",'Mapa de Riesgos'!$A$143),"")</f>
        <v>#REF!</v>
      </c>
      <c r="Y32" s="108" t="e">
        <f>+IF(AND('Mapa de Riesgos'!#REF!="Baja",'Mapa de Riesgos'!#REF!="Mayor"),CONCATENATE("R",'Mapa de Riesgos'!$A$9),"")</f>
        <v>#REF!</v>
      </c>
      <c r="Z32" s="108" t="e">
        <f>+IF(AND('Mapa de Riesgos'!#REF!="Baja",'Mapa de Riesgos'!#REF!="Mayor"),CONCATENATE("R",'Mapa de Riesgos'!$A$21),"")</f>
        <v>#REF!</v>
      </c>
      <c r="AA32" s="108" t="e">
        <f>+IF(AND('Mapa de Riesgos'!#REF!="Baja",'Mapa de Riesgos'!#REF!="Mayor"),CONCATENATE("R",'Mapa de Riesgos'!$A$47),"")</f>
        <v>#REF!</v>
      </c>
      <c r="AB32" s="108" t="e">
        <f>+IF(AND('Mapa de Riesgos'!#REF!="Baja",'Mapa de Riesgos'!#REF!="Mayor"),CONCATENATE("R",'Mapa de Riesgos'!$A$95),"")</f>
        <v>#REF!</v>
      </c>
      <c r="AC32" s="108" t="e">
        <f>+IF(AND('Mapa de Riesgos'!#REF!="Baja",'Mapa de Riesgos'!#REF!="Mayor"),CONCATENATE("R",'Mapa de Riesgos'!$A$143),"")</f>
        <v>#REF!</v>
      </c>
      <c r="AD32" s="139" t="e">
        <f>+IF(AND('Mapa de Riesgos'!#REF!="Baja",'Mapa de Riesgos'!#REF!="Catastrófico"),CONCATENATE("R",'Mapa de Riesgos'!$A$9),"")</f>
        <v>#REF!</v>
      </c>
      <c r="AE32" s="109" t="e">
        <f>+IF(AND('Mapa de Riesgos'!#REF!="Baja",'Mapa de Riesgos'!#REF!="Catastrófico"),CONCATENATE("R",'Mapa de Riesgos'!$A$21),"")</f>
        <v>#REF!</v>
      </c>
      <c r="AF32" s="109" t="e">
        <f>+IF(AND('Mapa de Riesgos'!#REF!="Baja",'Mapa de Riesgos'!#REF!="Catastrófico"),CONCATENATE("R",'Mapa de Riesgos'!$A$47),"")</f>
        <v>#REF!</v>
      </c>
      <c r="AG32" s="109" t="e">
        <f>+IF(AND('Mapa de Riesgos'!#REF!="Baja",'Mapa de Riesgos'!#REF!="Catastrófico"),CONCATENATE("R",'Mapa de Riesgos'!$A$95),"")</f>
        <v>#REF!</v>
      </c>
      <c r="AH32" s="135" t="e">
        <f>+IF(AND('Mapa de Riesgos'!#REF!="Baja",'Mapa de Riesgos'!#REF!="Catastrófico"),CONCATENATE("R",'Mapa de Riesgos'!$A$143),"")</f>
        <v>#REF!</v>
      </c>
      <c r="AI32" s="39"/>
      <c r="AJ32" s="326"/>
      <c r="AK32" s="327"/>
      <c r="AL32" s="327"/>
      <c r="AM32" s="327"/>
      <c r="AN32" s="327"/>
      <c r="AO32" s="328"/>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row>
    <row r="33" spans="1:75" ht="18.75" x14ac:dyDescent="0.3">
      <c r="A33" s="39"/>
      <c r="B33" s="288"/>
      <c r="C33" s="288"/>
      <c r="D33" s="289"/>
      <c r="E33" s="292"/>
      <c r="F33" s="293"/>
      <c r="G33" s="293"/>
      <c r="H33" s="293"/>
      <c r="I33" s="293"/>
      <c r="J33" s="130" t="e">
        <f>+IF(AND('Mapa de Riesgos'!#REF!="Baja",'Mapa de Riesgos'!#REF!="AAeve"),CONCATENATE("R",'Mapa de Riesgos'!$A$10),"")</f>
        <v>#REF!</v>
      </c>
      <c r="K33" s="111" t="e">
        <f>+IF(AND('Mapa de Riesgos'!#REF!="Baja",'Mapa de Riesgos'!#REF!="AAeve"),CONCATENATE("R",'Mapa de Riesgos'!$A$22),"")</f>
        <v>#REF!</v>
      </c>
      <c r="L33" s="111" t="e">
        <f>+IF(AND('Mapa de Riesgos'!#REF!="Baja",'Mapa de Riesgos'!#REF!="AAeve"),CONCATENATE("R",'Mapa de Riesgos'!$A$53),"")</f>
        <v>#REF!</v>
      </c>
      <c r="M33" s="111" t="e">
        <f>+IF(AND('Mapa de Riesgos'!#REF!="Baja",'Mapa de Riesgos'!#REF!="AAeve"),CONCATENATE("R",'Mapa de Riesgos'!$A$101),"")</f>
        <v>#REF!</v>
      </c>
      <c r="N33" s="111" t="e">
        <f>+IF(AND('Mapa de Riesgos'!#REF!="Baja",'Mapa de Riesgos'!#REF!="AAeve"),CONCATENATE("R",'Mapa de Riesgos'!$A$149),"")</f>
        <v>#REF!</v>
      </c>
      <c r="O33" s="123" t="e">
        <f>+IF(AND('Mapa de Riesgos'!#REF!="Baja",'Mapa de Riesgos'!#REF!="Menor"),CONCATENATE("R",'Mapa de Riesgos'!$A$10),"")</f>
        <v>#REF!</v>
      </c>
      <c r="P33" s="110" t="e">
        <f>+IF(AND('Mapa de Riesgos'!#REF!="Baja",'Mapa de Riesgos'!#REF!="Menor"),CONCATENATE("R",'Mapa de Riesgos'!$A$22),"")</f>
        <v>#REF!</v>
      </c>
      <c r="Q33" s="110" t="e">
        <f>+IF(AND('Mapa de Riesgos'!#REF!="Baja",'Mapa de Riesgos'!#REF!="Menor"),CONCATENATE("R",'Mapa de Riesgos'!$A$53),"")</f>
        <v>#REF!</v>
      </c>
      <c r="R33" s="110" t="e">
        <f>+IF(AND('Mapa de Riesgos'!#REF!="Baja",'Mapa de Riesgos'!#REF!="Menor"),CONCATENATE("R",'Mapa de Riesgos'!$A$101),"")</f>
        <v>#REF!</v>
      </c>
      <c r="S33" s="110" t="e">
        <f>+IF(AND('Mapa de Riesgos'!#REF!="Baja",'Mapa de Riesgos'!#REF!="Menor"),CONCATENATE("R",'Mapa de Riesgos'!$A$149),"")</f>
        <v>#REF!</v>
      </c>
      <c r="T33" s="123" t="e">
        <f>+IF(AND('Mapa de Riesgos'!#REF!="Baja",'Mapa de Riesgos'!#REF!="Moderado"),CONCATENATE("R",'Mapa de Riesgos'!$A$10),"")</f>
        <v>#REF!</v>
      </c>
      <c r="U33" s="110" t="e">
        <f>+IF(AND('Mapa de Riesgos'!#REF!="Baja",'Mapa de Riesgos'!#REF!="Moderado"),CONCATENATE("R",'Mapa de Riesgos'!$A$22),"")</f>
        <v>#REF!</v>
      </c>
      <c r="V33" s="110" t="e">
        <f>+IF(AND('Mapa de Riesgos'!#REF!="Baja",'Mapa de Riesgos'!#REF!="Moderado"),CONCATENATE("R",'Mapa de Riesgos'!$A$53),"")</f>
        <v>#REF!</v>
      </c>
      <c r="W33" s="110" t="e">
        <f>+IF(AND('Mapa de Riesgos'!#REF!="Baja",'Mapa de Riesgos'!#REF!="Moderado"),CONCATENATE("R",'Mapa de Riesgos'!$A$101),"")</f>
        <v>#REF!</v>
      </c>
      <c r="X33" s="124" t="e">
        <f>+IF(AND('Mapa de Riesgos'!#REF!="Baja",'Mapa de Riesgos'!#REF!="Moderado"),CONCATENATE("R",'Mapa de Riesgos'!$A$149),"")</f>
        <v>#REF!</v>
      </c>
      <c r="Y33" s="108" t="e">
        <f>+IF(AND('Mapa de Riesgos'!#REF!="Baja",'Mapa de Riesgos'!#REF!="Mayor"),CONCATENATE("R",'Mapa de Riesgos'!$A$10),"")</f>
        <v>#REF!</v>
      </c>
      <c r="Z33" s="108" t="e">
        <f>+IF(AND('Mapa de Riesgos'!#REF!="Baja",'Mapa de Riesgos'!#REF!="Mayor"),CONCATENATE("R",'Mapa de Riesgos'!$A$22),"")</f>
        <v>#REF!</v>
      </c>
      <c r="AA33" s="108" t="e">
        <f>+IF(AND('Mapa de Riesgos'!#REF!="Baja",'Mapa de Riesgos'!#REF!="Mayor"),CONCATENATE("R",'Mapa de Riesgos'!$A$53),"")</f>
        <v>#REF!</v>
      </c>
      <c r="AB33" s="108" t="e">
        <f>+IF(AND('Mapa de Riesgos'!#REF!="Baja",'Mapa de Riesgos'!#REF!="Mayor"),CONCATENATE("R",'Mapa de Riesgos'!$A$101),"")</f>
        <v>#REF!</v>
      </c>
      <c r="AC33" s="108" t="e">
        <f>+IF(AND('Mapa de Riesgos'!#REF!="Baja",'Mapa de Riesgos'!#REF!="Mayor"),CONCATENATE("R",'Mapa de Riesgos'!$A$149),"")</f>
        <v>#REF!</v>
      </c>
      <c r="AD33" s="139" t="e">
        <f>+IF(AND('Mapa de Riesgos'!#REF!="Baja",'Mapa de Riesgos'!#REF!="Catastrófico"),CONCATENATE("R",'Mapa de Riesgos'!$A$10),"")</f>
        <v>#REF!</v>
      </c>
      <c r="AE33" s="109" t="e">
        <f>+IF(AND('Mapa de Riesgos'!#REF!="Baja",'Mapa de Riesgos'!#REF!="Catastrófico"),CONCATENATE("R",'Mapa de Riesgos'!$A$22),"")</f>
        <v>#REF!</v>
      </c>
      <c r="AF33" s="109" t="e">
        <f>+IF(AND('Mapa de Riesgos'!#REF!="Baja",'Mapa de Riesgos'!#REF!="Catastrófico"),CONCATENATE("R",'Mapa de Riesgos'!$A$53),"")</f>
        <v>#REF!</v>
      </c>
      <c r="AG33" s="109" t="e">
        <f>+IF(AND('Mapa de Riesgos'!#REF!="Baja",'Mapa de Riesgos'!#REF!="Catastrófico"),CONCATENATE("R",'Mapa de Riesgos'!$A$101),"")</f>
        <v>#REF!</v>
      </c>
      <c r="AH33" s="135" t="e">
        <f>+IF(AND('Mapa de Riesgos'!#REF!="Baja",'Mapa de Riesgos'!#REF!="Catastrófico"),CONCATENATE("R",'Mapa de Riesgos'!$A$149),"")</f>
        <v>#REF!</v>
      </c>
      <c r="AI33" s="39"/>
      <c r="AJ33" s="326"/>
      <c r="AK33" s="327"/>
      <c r="AL33" s="327"/>
      <c r="AM33" s="327"/>
      <c r="AN33" s="327"/>
      <c r="AO33" s="328"/>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row>
    <row r="34" spans="1:75" ht="18.75" x14ac:dyDescent="0.3">
      <c r="A34" s="39"/>
      <c r="B34" s="288"/>
      <c r="C34" s="288"/>
      <c r="D34" s="289"/>
      <c r="E34" s="292"/>
      <c r="F34" s="293"/>
      <c r="G34" s="293"/>
      <c r="H34" s="293"/>
      <c r="I34" s="293"/>
      <c r="J34" s="130" t="e">
        <f>+IF(AND('Mapa de Riesgos'!#REF!="Baja",'Mapa de Riesgos'!#REF!="AAeve"),CONCATENATE("R",'Mapa de Riesgos'!$A$11),"")</f>
        <v>#REF!</v>
      </c>
      <c r="K34" s="111" t="e">
        <f>+IF(AND('Mapa de Riesgos'!#REF!="Baja",'Mapa de Riesgos'!#REF!="AAeve"),CONCATENATE("R",'Mapa de Riesgos'!$A$23),"")</f>
        <v>#REF!</v>
      </c>
      <c r="L34" s="111" t="e">
        <f>+IF(AND('Mapa de Riesgos'!#REF!="Baja",'Mapa de Riesgos'!#REF!="AAeve"),CONCATENATE("R",'Mapa de Riesgos'!$A$59),"")</f>
        <v>#REF!</v>
      </c>
      <c r="M34" s="111" t="e">
        <f>+IF(AND('Mapa de Riesgos'!#REF!="Baja",'Mapa de Riesgos'!#REF!="AAeve"),CONCATENATE("R",'Mapa de Riesgos'!$A$107),"")</f>
        <v>#REF!</v>
      </c>
      <c r="N34" s="111" t="e">
        <f>+IF(AND('Mapa de Riesgos'!#REF!="Baja",'Mapa de Riesgos'!#REF!="AAeve"),CONCATENATE("R",'Mapa de Riesgos'!$A$155),"")</f>
        <v>#REF!</v>
      </c>
      <c r="O34" s="123" t="e">
        <f>+IF(AND('Mapa de Riesgos'!#REF!="Baja",'Mapa de Riesgos'!#REF!="Menor"),CONCATENATE("R",'Mapa de Riesgos'!$A$11),"")</f>
        <v>#REF!</v>
      </c>
      <c r="P34" s="110" t="e">
        <f>+IF(AND('Mapa de Riesgos'!#REF!="Baja",'Mapa de Riesgos'!#REF!="Menor"),CONCATENATE("R",'Mapa de Riesgos'!$A$23),"")</f>
        <v>#REF!</v>
      </c>
      <c r="Q34" s="110" t="e">
        <f>+IF(AND('Mapa de Riesgos'!#REF!="Baja",'Mapa de Riesgos'!#REF!="Menor"),CONCATENATE("R",'Mapa de Riesgos'!$A$59),"")</f>
        <v>#REF!</v>
      </c>
      <c r="R34" s="110" t="e">
        <f>+IF(AND('Mapa de Riesgos'!#REF!="Baja",'Mapa de Riesgos'!#REF!="Menor"),CONCATENATE("R",'Mapa de Riesgos'!$A$107),"")</f>
        <v>#REF!</v>
      </c>
      <c r="S34" s="110" t="e">
        <f>+IF(AND('Mapa de Riesgos'!#REF!="Baja",'Mapa de Riesgos'!#REF!="Menor"),CONCATENATE("R",'Mapa de Riesgos'!$A$155),"")</f>
        <v>#REF!</v>
      </c>
      <c r="T34" s="123" t="e">
        <f>+IF(AND('Mapa de Riesgos'!#REF!="Baja",'Mapa de Riesgos'!#REF!="Moderado"),CONCATENATE("R",'Mapa de Riesgos'!$A$11),"")</f>
        <v>#REF!</v>
      </c>
      <c r="U34" s="110" t="e">
        <f>+IF(AND('Mapa de Riesgos'!#REF!="Baja",'Mapa de Riesgos'!#REF!="Moderado"),CONCATENATE("R",'Mapa de Riesgos'!$A$23),"")</f>
        <v>#REF!</v>
      </c>
      <c r="V34" s="110" t="e">
        <f>+IF(AND('Mapa de Riesgos'!#REF!="Baja",'Mapa de Riesgos'!#REF!="Moderado"),CONCATENATE("R",'Mapa de Riesgos'!$A$59),"")</f>
        <v>#REF!</v>
      </c>
      <c r="W34" s="110" t="e">
        <f>+IF(AND('Mapa de Riesgos'!#REF!="Baja",'Mapa de Riesgos'!#REF!="Moderado"),CONCATENATE("R",'Mapa de Riesgos'!$A$107),"")</f>
        <v>#REF!</v>
      </c>
      <c r="X34" s="124" t="e">
        <f>+IF(AND('Mapa de Riesgos'!#REF!="Baja",'Mapa de Riesgos'!#REF!="Moderado"),CONCATENATE("R",'Mapa de Riesgos'!$A$155),"")</f>
        <v>#REF!</v>
      </c>
      <c r="Y34" s="108" t="e">
        <f>+IF(AND('Mapa de Riesgos'!#REF!="Baja",'Mapa de Riesgos'!#REF!="Mayor"),CONCATENATE("R",'Mapa de Riesgos'!$A$11),"")</f>
        <v>#REF!</v>
      </c>
      <c r="Z34" s="108" t="e">
        <f>+IF(AND('Mapa de Riesgos'!#REF!="Baja",'Mapa de Riesgos'!#REF!="Mayor"),CONCATENATE("R",'Mapa de Riesgos'!$A$23),"")</f>
        <v>#REF!</v>
      </c>
      <c r="AA34" s="108" t="e">
        <f>+IF(AND('Mapa de Riesgos'!#REF!="Baja",'Mapa de Riesgos'!#REF!="Mayor"),CONCATENATE("R",'Mapa de Riesgos'!$A$59),"")</f>
        <v>#REF!</v>
      </c>
      <c r="AB34" s="108" t="e">
        <f>+IF(AND('Mapa de Riesgos'!#REF!="Baja",'Mapa de Riesgos'!#REF!="Mayor"),CONCATENATE("R",'Mapa de Riesgos'!$A$107),"")</f>
        <v>#REF!</v>
      </c>
      <c r="AC34" s="108" t="e">
        <f>+IF(AND('Mapa de Riesgos'!#REF!="Baja",'Mapa de Riesgos'!#REF!="Mayor"),CONCATENATE("R",'Mapa de Riesgos'!$A$155),"")</f>
        <v>#REF!</v>
      </c>
      <c r="AD34" s="139" t="e">
        <f>+IF(AND('Mapa de Riesgos'!#REF!="Baja",'Mapa de Riesgos'!#REF!="Catastrófico"),CONCATENATE("R",'Mapa de Riesgos'!$A$11),"")</f>
        <v>#REF!</v>
      </c>
      <c r="AE34" s="109" t="e">
        <f>+IF(AND('Mapa de Riesgos'!#REF!="Baja",'Mapa de Riesgos'!#REF!="Catastrófico"),CONCATENATE("R",'Mapa de Riesgos'!$A$23),"")</f>
        <v>#REF!</v>
      </c>
      <c r="AF34" s="109" t="e">
        <f>+IF(AND('Mapa de Riesgos'!#REF!="Baja",'Mapa de Riesgos'!#REF!="Catastrófico"),CONCATENATE("R",'Mapa de Riesgos'!$A$59),"")</f>
        <v>#REF!</v>
      </c>
      <c r="AG34" s="109" t="e">
        <f>+IF(AND('Mapa de Riesgos'!#REF!="Baja",'Mapa de Riesgos'!#REF!="Catastrófico"),CONCATENATE("R",'Mapa de Riesgos'!$A$107),"")</f>
        <v>#REF!</v>
      </c>
      <c r="AH34" s="135" t="e">
        <f>+IF(AND('Mapa de Riesgos'!#REF!="Baja",'Mapa de Riesgos'!#REF!="Catastrófico"),CONCATENATE("R",'Mapa de Riesgos'!$A$155),"")</f>
        <v>#REF!</v>
      </c>
      <c r="AI34" s="39"/>
      <c r="AJ34" s="326"/>
      <c r="AK34" s="327"/>
      <c r="AL34" s="327"/>
      <c r="AM34" s="327"/>
      <c r="AN34" s="327"/>
      <c r="AO34" s="328"/>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row>
    <row r="35" spans="1:75" ht="18.75" x14ac:dyDescent="0.3">
      <c r="A35" s="39"/>
      <c r="B35" s="288"/>
      <c r="C35" s="288"/>
      <c r="D35" s="289"/>
      <c r="E35" s="292"/>
      <c r="F35" s="293"/>
      <c r="G35" s="293"/>
      <c r="H35" s="293"/>
      <c r="I35" s="293"/>
      <c r="J35" s="130" t="e">
        <f>+IF(AND('Mapa de Riesgos'!#REF!="Baja",'Mapa de Riesgos'!#REF!="AAeve"),CONCATENATE("R",'Mapa de Riesgos'!$A$12),"")</f>
        <v>#REF!</v>
      </c>
      <c r="K35" s="111" t="e">
        <f>+IF(AND('Mapa de Riesgos'!#REF!="Baja",'Mapa de Riesgos'!#REF!="AAeve"),CONCATENATE("R",'Mapa de Riesgos'!$A$25),"")</f>
        <v>#REF!</v>
      </c>
      <c r="L35" s="111" t="e">
        <f>+IF(AND('Mapa de Riesgos'!#REF!="Baja",'Mapa de Riesgos'!#REF!="AAeve"),CONCATENATE("R",'Mapa de Riesgos'!$A$68),"")</f>
        <v>#REF!</v>
      </c>
      <c r="M35" s="111" t="e">
        <f>+IF(AND('Mapa de Riesgos'!#REF!="Baja",'Mapa de Riesgos'!#REF!="AAeve"),CONCATENATE("R",'Mapa de Riesgos'!$A$113),"")</f>
        <v>#REF!</v>
      </c>
      <c r="N35" s="111" t="e">
        <f>+IF(AND('Mapa de Riesgos'!#REF!="Baja",'Mapa de Riesgos'!#REF!="AAeve"),CONCATENATE("R",'Mapa de Riesgos'!$A$161),"")</f>
        <v>#REF!</v>
      </c>
      <c r="O35" s="123" t="e">
        <f>+IF(AND('Mapa de Riesgos'!#REF!="Baja",'Mapa de Riesgos'!#REF!="Menor"),CONCATENATE("R",'Mapa de Riesgos'!$A$12),"")</f>
        <v>#REF!</v>
      </c>
      <c r="P35" s="110" t="e">
        <f>+IF(AND('Mapa de Riesgos'!#REF!="Baja",'Mapa de Riesgos'!#REF!="Menor"),CONCATENATE("R",'Mapa de Riesgos'!$A$25),"")</f>
        <v>#REF!</v>
      </c>
      <c r="Q35" s="110" t="e">
        <f>+IF(AND('Mapa de Riesgos'!#REF!="Baja",'Mapa de Riesgos'!#REF!="Menor"),CONCATENATE("R",'Mapa de Riesgos'!$A$68),"")</f>
        <v>#REF!</v>
      </c>
      <c r="R35" s="110" t="e">
        <f>+IF(AND('Mapa de Riesgos'!#REF!="Baja",'Mapa de Riesgos'!#REF!="Menor"),CONCATENATE("R",'Mapa de Riesgos'!$A$113),"")</f>
        <v>#REF!</v>
      </c>
      <c r="S35" s="110" t="e">
        <f>+IF(AND('Mapa de Riesgos'!#REF!="Baja",'Mapa de Riesgos'!#REF!="Menor"),CONCATENATE("R",'Mapa de Riesgos'!$A$161),"")</f>
        <v>#REF!</v>
      </c>
      <c r="T35" s="123" t="e">
        <f>+IF(AND('Mapa de Riesgos'!#REF!="Baja",'Mapa de Riesgos'!#REF!="Moderado"),CONCATENATE("R",'Mapa de Riesgos'!$A$12),"")</f>
        <v>#REF!</v>
      </c>
      <c r="U35" s="110" t="e">
        <f>+IF(AND('Mapa de Riesgos'!#REF!="Baja",'Mapa de Riesgos'!#REF!="Moderado"),CONCATENATE("R",'Mapa de Riesgos'!$A$25),"")</f>
        <v>#REF!</v>
      </c>
      <c r="V35" s="110" t="e">
        <f>+IF(AND('Mapa de Riesgos'!#REF!="Baja",'Mapa de Riesgos'!#REF!="Moderado"),CONCATENATE("R",'Mapa de Riesgos'!$A$68),"")</f>
        <v>#REF!</v>
      </c>
      <c r="W35" s="110" t="e">
        <f>+IF(AND('Mapa de Riesgos'!#REF!="Baja",'Mapa de Riesgos'!#REF!="Moderado"),CONCATENATE("R",'Mapa de Riesgos'!$A$113),"")</f>
        <v>#REF!</v>
      </c>
      <c r="X35" s="124" t="e">
        <f>+IF(AND('Mapa de Riesgos'!#REF!="Baja",'Mapa de Riesgos'!#REF!="Moderado"),CONCATENATE("R",'Mapa de Riesgos'!$A$161),"")</f>
        <v>#REF!</v>
      </c>
      <c r="Y35" s="108" t="e">
        <f>+IF(AND('Mapa de Riesgos'!#REF!="Baja",'Mapa de Riesgos'!#REF!="Mayor"),CONCATENATE("R",'Mapa de Riesgos'!$A$12),"")</f>
        <v>#REF!</v>
      </c>
      <c r="Z35" s="108" t="e">
        <f>+IF(AND('Mapa de Riesgos'!#REF!="Baja",'Mapa de Riesgos'!#REF!="Mayor"),CONCATENATE("R",'Mapa de Riesgos'!$A$25),"")</f>
        <v>#REF!</v>
      </c>
      <c r="AA35" s="108" t="e">
        <f>+IF(AND('Mapa de Riesgos'!#REF!="Baja",'Mapa de Riesgos'!#REF!="Mayor"),CONCATENATE("R",'Mapa de Riesgos'!$A$68),"")</f>
        <v>#REF!</v>
      </c>
      <c r="AB35" s="108" t="e">
        <f>+IF(AND('Mapa de Riesgos'!#REF!="Baja",'Mapa de Riesgos'!#REF!="Mayor"),CONCATENATE("R",'Mapa de Riesgos'!$A$113),"")</f>
        <v>#REF!</v>
      </c>
      <c r="AC35" s="108" t="e">
        <f>+IF(AND('Mapa de Riesgos'!#REF!="Baja",'Mapa de Riesgos'!#REF!="Mayor"),CONCATENATE("R",'Mapa de Riesgos'!$A$161),"")</f>
        <v>#REF!</v>
      </c>
      <c r="AD35" s="139" t="e">
        <f>+IF(AND('Mapa de Riesgos'!#REF!="Baja",'Mapa de Riesgos'!#REF!="Catastrófico"),CONCATENATE("R",'Mapa de Riesgos'!$A$12),"")</f>
        <v>#REF!</v>
      </c>
      <c r="AE35" s="109" t="e">
        <f>+IF(AND('Mapa de Riesgos'!#REF!="Baja",'Mapa de Riesgos'!#REF!="Catastrófico"),CONCATENATE("R",'Mapa de Riesgos'!$A$25),"")</f>
        <v>#REF!</v>
      </c>
      <c r="AF35" s="109" t="e">
        <f>+IF(AND('Mapa de Riesgos'!#REF!="Baja",'Mapa de Riesgos'!#REF!="Catastrófico"),CONCATENATE("R",'Mapa de Riesgos'!$A$68),"")</f>
        <v>#REF!</v>
      </c>
      <c r="AG35" s="109" t="e">
        <f>+IF(AND('Mapa de Riesgos'!#REF!="Baja",'Mapa de Riesgos'!#REF!="Catastrófico"),CONCATENATE("R",'Mapa de Riesgos'!$A$113),"")</f>
        <v>#REF!</v>
      </c>
      <c r="AH35" s="135" t="e">
        <f>+IF(AND('Mapa de Riesgos'!#REF!="Baja",'Mapa de Riesgos'!#REF!="Catastrófico"),CONCATENATE("R",'Mapa de Riesgos'!$A$161),"")</f>
        <v>#REF!</v>
      </c>
      <c r="AI35" s="39"/>
      <c r="AJ35" s="326"/>
      <c r="AK35" s="327"/>
      <c r="AL35" s="327"/>
      <c r="AM35" s="327"/>
      <c r="AN35" s="327"/>
      <c r="AO35" s="328"/>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row>
    <row r="36" spans="1:75" ht="18.75" x14ac:dyDescent="0.3">
      <c r="A36" s="39"/>
      <c r="B36" s="288"/>
      <c r="C36" s="288"/>
      <c r="D36" s="289"/>
      <c r="E36" s="292"/>
      <c r="F36" s="293"/>
      <c r="G36" s="293"/>
      <c r="H36" s="293"/>
      <c r="I36" s="293"/>
      <c r="J36" s="130" t="e">
        <f>+IF(AND('Mapa de Riesgos'!#REF!="Baja",'Mapa de Riesgos'!#REF!="AAeve"),CONCATENATE("R",'Mapa de Riesgos'!$A$13),"")</f>
        <v>#REF!</v>
      </c>
      <c r="K36" s="111" t="e">
        <f>+IF(AND('Mapa de Riesgos'!#REF!="Baja",'Mapa de Riesgos'!#REF!="AAeve"),CONCATENATE("R",'Mapa de Riesgos'!$A$28),"")</f>
        <v>#REF!</v>
      </c>
      <c r="L36" s="111" t="e">
        <f>+IF(AND('Mapa de Riesgos'!#REF!="Baja",'Mapa de Riesgos'!#REF!="AAeve"),CONCATENATE("R",'Mapa de Riesgos'!$A$71),"")</f>
        <v>#REF!</v>
      </c>
      <c r="M36" s="111" t="e">
        <f>+IF(AND('Mapa de Riesgos'!#REF!="Baja",'Mapa de Riesgos'!#REF!="AAeve"),CONCATENATE("R",'Mapa de Riesgos'!$A$119),"")</f>
        <v>#REF!</v>
      </c>
      <c r="N36" s="111" t="e">
        <f>+IF(AND('Mapa de Riesgos'!#REF!="Baja",'Mapa de Riesgos'!#REF!="AAeve"),CONCATENATE("R",'Mapa de Riesgos'!$A$167),"")</f>
        <v>#REF!</v>
      </c>
      <c r="O36" s="123" t="e">
        <f>+IF(AND('Mapa de Riesgos'!#REF!="Baja",'Mapa de Riesgos'!#REF!="Menor"),CONCATENATE("R",'Mapa de Riesgos'!$A$13),"")</f>
        <v>#REF!</v>
      </c>
      <c r="P36" s="110" t="e">
        <f>+IF(AND('Mapa de Riesgos'!#REF!="Baja",'Mapa de Riesgos'!#REF!="Menor"),CONCATENATE("R",'Mapa de Riesgos'!$A$28),"")</f>
        <v>#REF!</v>
      </c>
      <c r="Q36" s="110" t="e">
        <f>+IF(AND('Mapa de Riesgos'!#REF!="Baja",'Mapa de Riesgos'!#REF!="Menor"),CONCATENATE("R",'Mapa de Riesgos'!$A$71),"")</f>
        <v>#REF!</v>
      </c>
      <c r="R36" s="110" t="e">
        <f>+IF(AND('Mapa de Riesgos'!#REF!="Baja",'Mapa de Riesgos'!#REF!="Menor"),CONCATENATE("R",'Mapa de Riesgos'!$A$119),"")</f>
        <v>#REF!</v>
      </c>
      <c r="S36" s="110" t="e">
        <f>+IF(AND('Mapa de Riesgos'!#REF!="Baja",'Mapa de Riesgos'!#REF!="Menor"),CONCATENATE("R",'Mapa de Riesgos'!$A$167),"")</f>
        <v>#REF!</v>
      </c>
      <c r="T36" s="123" t="e">
        <f>+IF(AND('Mapa de Riesgos'!#REF!="Baja",'Mapa de Riesgos'!#REF!="Moderado"),CONCATENATE("R",'Mapa de Riesgos'!$A$13),"")</f>
        <v>#REF!</v>
      </c>
      <c r="U36" s="110" t="e">
        <f>+IF(AND('Mapa de Riesgos'!#REF!="Baja",'Mapa de Riesgos'!#REF!="Moderado"),CONCATENATE("R",'Mapa de Riesgos'!$A$28),"")</f>
        <v>#REF!</v>
      </c>
      <c r="V36" s="110" t="e">
        <f>+IF(AND('Mapa de Riesgos'!#REF!="Baja",'Mapa de Riesgos'!#REF!="Moderado"),CONCATENATE("R",'Mapa de Riesgos'!$A$71),"")</f>
        <v>#REF!</v>
      </c>
      <c r="W36" s="110" t="e">
        <f>+IF(AND('Mapa de Riesgos'!#REF!="Baja",'Mapa de Riesgos'!#REF!="Moderado"),CONCATENATE("R",'Mapa de Riesgos'!$A$119),"")</f>
        <v>#REF!</v>
      </c>
      <c r="X36" s="124" t="e">
        <f>+IF(AND('Mapa de Riesgos'!#REF!="Baja",'Mapa de Riesgos'!#REF!="Moderado"),CONCATENATE("R",'Mapa de Riesgos'!$A$167),"")</f>
        <v>#REF!</v>
      </c>
      <c r="Y36" s="108" t="e">
        <f>+IF(AND('Mapa de Riesgos'!#REF!="Baja",'Mapa de Riesgos'!#REF!="Mayor"),CONCATENATE("R",'Mapa de Riesgos'!$A$13),"")</f>
        <v>#REF!</v>
      </c>
      <c r="Z36" s="108" t="e">
        <f>+IF(AND('Mapa de Riesgos'!#REF!="Baja",'Mapa de Riesgos'!#REF!="Mayor"),CONCATENATE("R",'Mapa de Riesgos'!$A$28),"")</f>
        <v>#REF!</v>
      </c>
      <c r="AA36" s="108" t="e">
        <f>+IF(AND('Mapa de Riesgos'!#REF!="Baja",'Mapa de Riesgos'!#REF!="Mayor"),CONCATENATE("R",'Mapa de Riesgos'!$A$71),"")</f>
        <v>#REF!</v>
      </c>
      <c r="AB36" s="108" t="e">
        <f>+IF(AND('Mapa de Riesgos'!#REF!="Baja",'Mapa de Riesgos'!#REF!="Mayor"),CONCATENATE("R",'Mapa de Riesgos'!$A$119),"")</f>
        <v>#REF!</v>
      </c>
      <c r="AC36" s="108" t="e">
        <f>+IF(AND('Mapa de Riesgos'!#REF!="Baja",'Mapa de Riesgos'!#REF!="Mayor"),CONCATENATE("R",'Mapa de Riesgos'!$A$167),"")</f>
        <v>#REF!</v>
      </c>
      <c r="AD36" s="139" t="e">
        <f>+IF(AND('Mapa de Riesgos'!#REF!="Baja",'Mapa de Riesgos'!#REF!="Catastrófico"),CONCATENATE("R",'Mapa de Riesgos'!$A$13),"")</f>
        <v>#REF!</v>
      </c>
      <c r="AE36" s="109" t="e">
        <f>+IF(AND('Mapa de Riesgos'!#REF!="Baja",'Mapa de Riesgos'!#REF!="Catastrófico"),CONCATENATE("R",'Mapa de Riesgos'!$A$28),"")</f>
        <v>#REF!</v>
      </c>
      <c r="AF36" s="109" t="e">
        <f>+IF(AND('Mapa de Riesgos'!#REF!="Baja",'Mapa de Riesgos'!#REF!="Catastrófico"),CONCATENATE("R",'Mapa de Riesgos'!$A$71),"")</f>
        <v>#REF!</v>
      </c>
      <c r="AG36" s="109" t="e">
        <f>+IF(AND('Mapa de Riesgos'!#REF!="Baja",'Mapa de Riesgos'!#REF!="Catastrófico"),CONCATENATE("R",'Mapa de Riesgos'!$A$119),"")</f>
        <v>#REF!</v>
      </c>
      <c r="AH36" s="135" t="e">
        <f>+IF(AND('Mapa de Riesgos'!#REF!="Baja",'Mapa de Riesgos'!#REF!="Catastrófico"),CONCATENATE("R",'Mapa de Riesgos'!$A$167),"")</f>
        <v>#REF!</v>
      </c>
      <c r="AI36" s="39"/>
      <c r="AJ36" s="326"/>
      <c r="AK36" s="327"/>
      <c r="AL36" s="327"/>
      <c r="AM36" s="327"/>
      <c r="AN36" s="327"/>
      <c r="AO36" s="328"/>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row>
    <row r="37" spans="1:75" ht="19.5" thickBot="1" x14ac:dyDescent="0.35">
      <c r="A37" s="39"/>
      <c r="B37" s="288"/>
      <c r="C37" s="288"/>
      <c r="D37" s="289"/>
      <c r="E37" s="294"/>
      <c r="F37" s="295"/>
      <c r="G37" s="295"/>
      <c r="H37" s="295"/>
      <c r="I37" s="295"/>
      <c r="J37" s="130" t="e">
        <f>+IF(AND('Mapa de Riesgos'!#REF!="Baja",'Mapa de Riesgos'!#REF!="AAeve"),CONCATENATE("R",'Mapa de Riesgos'!$A$16),"")</f>
        <v>#REF!</v>
      </c>
      <c r="K37" s="111" t="e">
        <f>+IF(AND('Mapa de Riesgos'!#REF!="Baja",'Mapa de Riesgos'!#REF!="AAeve"),CONCATENATE("R",'Mapa de Riesgos'!$A$29),"")</f>
        <v>#REF!</v>
      </c>
      <c r="L37" s="111" t="e">
        <f>+IF(AND('Mapa de Riesgos'!#REF!="Baja",'Mapa de Riesgos'!#REF!="AAeve"),CONCATENATE("R",'Mapa de Riesgos'!$A$77),"")</f>
        <v>#REF!</v>
      </c>
      <c r="M37" s="111" t="e">
        <f>+IF(AND('Mapa de Riesgos'!#REF!="Baja",'Mapa de Riesgos'!#REF!="AAeve"),CONCATENATE("R",'Mapa de Riesgos'!$A$125),"")</f>
        <v>#REF!</v>
      </c>
      <c r="N37" s="111" t="e">
        <f>+IF(AND('Mapa de Riesgos'!#REF!="Baja",'Mapa de Riesgos'!#REF!="AAeve"),CONCATENATE("R",'Mapa de Riesgos'!$A$173),"")</f>
        <v>#REF!</v>
      </c>
      <c r="O37" s="123" t="e">
        <f>+IF(AND('Mapa de Riesgos'!#REF!="Baja",'Mapa de Riesgos'!#REF!="Menor"),CONCATENATE("R",'Mapa de Riesgos'!$A$16),"")</f>
        <v>#REF!</v>
      </c>
      <c r="P37" s="110" t="e">
        <f>+IF(AND('Mapa de Riesgos'!#REF!="Baja",'Mapa de Riesgos'!#REF!="Menor"),CONCATENATE("R",'Mapa de Riesgos'!$A$29),"")</f>
        <v>#REF!</v>
      </c>
      <c r="Q37" s="110" t="e">
        <f>+IF(AND('Mapa de Riesgos'!#REF!="Baja",'Mapa de Riesgos'!#REF!="Menor"),CONCATENATE("R",'Mapa de Riesgos'!$A$77),"")</f>
        <v>#REF!</v>
      </c>
      <c r="R37" s="110" t="e">
        <f>+IF(AND('Mapa de Riesgos'!#REF!="Baja",'Mapa de Riesgos'!#REF!="Menor"),CONCATENATE("R",'Mapa de Riesgos'!$A$125),"")</f>
        <v>#REF!</v>
      </c>
      <c r="S37" s="110" t="e">
        <f>+IF(AND('Mapa de Riesgos'!#REF!="Baja",'Mapa de Riesgos'!#REF!="Menor"),CONCATENATE("R",'Mapa de Riesgos'!$A$173),"")</f>
        <v>#REF!</v>
      </c>
      <c r="T37" s="123" t="e">
        <f>+IF(AND('Mapa de Riesgos'!#REF!="Baja",'Mapa de Riesgos'!#REF!="Moderado"),CONCATENATE("R",'Mapa de Riesgos'!$A$16),"")</f>
        <v>#REF!</v>
      </c>
      <c r="U37" s="110" t="e">
        <f>+IF(AND('Mapa de Riesgos'!#REF!="Baja",'Mapa de Riesgos'!#REF!="Moderado"),CONCATENATE("R",'Mapa de Riesgos'!$A$29),"")</f>
        <v>#REF!</v>
      </c>
      <c r="V37" s="110" t="e">
        <f>+IF(AND('Mapa de Riesgos'!#REF!="Baja",'Mapa de Riesgos'!#REF!="Moderado"),CONCATENATE("R",'Mapa de Riesgos'!$A$77),"")</f>
        <v>#REF!</v>
      </c>
      <c r="W37" s="110" t="e">
        <f>+IF(AND('Mapa de Riesgos'!#REF!="Baja",'Mapa de Riesgos'!#REF!="Moderado"),CONCATENATE("R",'Mapa de Riesgos'!$A$125),"")</f>
        <v>#REF!</v>
      </c>
      <c r="X37" s="124" t="e">
        <f>+IF(AND('Mapa de Riesgos'!#REF!="Baja",'Mapa de Riesgos'!#REF!="Moderado"),CONCATENATE("R",'Mapa de Riesgos'!$A$173),"")</f>
        <v>#REF!</v>
      </c>
      <c r="Y37" s="108" t="e">
        <f>+IF(AND('Mapa de Riesgos'!#REF!="Baja",'Mapa de Riesgos'!#REF!="Mayor"),CONCATENATE("R",'Mapa de Riesgos'!$A$16),"")</f>
        <v>#REF!</v>
      </c>
      <c r="Z37" s="108" t="e">
        <f>+IF(AND('Mapa de Riesgos'!#REF!="Baja",'Mapa de Riesgos'!#REF!="Mayor"),CONCATENATE("R",'Mapa de Riesgos'!$A$29),"")</f>
        <v>#REF!</v>
      </c>
      <c r="AA37" s="108" t="e">
        <f>+IF(AND('Mapa de Riesgos'!#REF!="Baja",'Mapa de Riesgos'!#REF!="Mayor"),CONCATENATE("R",'Mapa de Riesgos'!$A$77),"")</f>
        <v>#REF!</v>
      </c>
      <c r="AB37" s="108" t="e">
        <f>+IF(AND('Mapa de Riesgos'!#REF!="Baja",'Mapa de Riesgos'!#REF!="Mayor"),CONCATENATE("R",'Mapa de Riesgos'!$A$125),"")</f>
        <v>#REF!</v>
      </c>
      <c r="AC37" s="108" t="e">
        <f>+IF(AND('Mapa de Riesgos'!#REF!="Baja",'Mapa de Riesgos'!#REF!="Mayor"),CONCATENATE("R",'Mapa de Riesgos'!$A$173),"")</f>
        <v>#REF!</v>
      </c>
      <c r="AD37" s="139" t="e">
        <f>+IF(AND('Mapa de Riesgos'!#REF!="Baja",'Mapa de Riesgos'!#REF!="Catastrófico"),CONCATENATE("R",'Mapa de Riesgos'!$A$16),"")</f>
        <v>#REF!</v>
      </c>
      <c r="AE37" s="109" t="e">
        <f>+IF(AND('Mapa de Riesgos'!#REF!="Baja",'Mapa de Riesgos'!#REF!="Catastrófico"),CONCATENATE("R",'Mapa de Riesgos'!$A$29),"")</f>
        <v>#REF!</v>
      </c>
      <c r="AF37" s="109" t="e">
        <f>+IF(AND('Mapa de Riesgos'!#REF!="Baja",'Mapa de Riesgos'!#REF!="Catastrófico"),CONCATENATE("R",'Mapa de Riesgos'!$A$77),"")</f>
        <v>#REF!</v>
      </c>
      <c r="AG37" s="109" t="e">
        <f>+IF(AND('Mapa de Riesgos'!#REF!="Baja",'Mapa de Riesgos'!#REF!="Catastrófico"),CONCATENATE("R",'Mapa de Riesgos'!$A$125),"")</f>
        <v>#REF!</v>
      </c>
      <c r="AH37" s="135" t="e">
        <f>+IF(AND('Mapa de Riesgos'!#REF!="Baja",'Mapa de Riesgos'!#REF!="Catastrófico"),CONCATENATE("R",'Mapa de Riesgos'!$A$173),"")</f>
        <v>#REF!</v>
      </c>
      <c r="AI37" s="39"/>
      <c r="AJ37" s="329"/>
      <c r="AK37" s="330"/>
      <c r="AL37" s="330"/>
      <c r="AM37" s="330"/>
      <c r="AN37" s="330"/>
      <c r="AO37" s="331"/>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row>
    <row r="38" spans="1:75" ht="18.75" x14ac:dyDescent="0.3">
      <c r="A38" s="39"/>
      <c r="B38" s="288"/>
      <c r="C38" s="288"/>
      <c r="D38" s="289"/>
      <c r="E38" s="290" t="s">
        <v>84</v>
      </c>
      <c r="F38" s="291"/>
      <c r="G38" s="291"/>
      <c r="H38" s="291"/>
      <c r="I38" s="291"/>
      <c r="J38" s="128" t="e">
        <f>+IF(AND('Mapa de Riesgos'!#REF!="Muy Baja",'Mapa de Riesgos'!#REF!="AAeve"),CONCATENATE("R",'Mapa de Riesgos'!$A$7),"")</f>
        <v>#REF!</v>
      </c>
      <c r="K38" s="129" t="e">
        <f>+IF(AND('Mapa de Riesgos'!#REF!="Muy Baja",'Mapa de Riesgos'!#REF!="AAeve"),CONCATENATE("R",'Mapa de Riesgos'!$A$17),"")</f>
        <v>#REF!</v>
      </c>
      <c r="L38" s="129" t="e">
        <f>+IF(AND('Mapa de Riesgos'!#REF!="Muy Baja",'Mapa de Riesgos'!#REF!="AAeve"),CONCATENATE("R",'Mapa de Riesgos'!$A$35),"")</f>
        <v>#REF!</v>
      </c>
      <c r="M38" s="129" t="e">
        <f>+IF(AND('Mapa de Riesgos'!#REF!="Muy Baja",'Mapa de Riesgos'!#REF!="AAeve"),CONCATENATE("R",'Mapa de Riesgos'!$A$83),"")</f>
        <v>#REF!</v>
      </c>
      <c r="N38" s="129" t="e">
        <f>+IF(AND('Mapa de Riesgos'!#REF!="Muy Baja",'Mapa de Riesgos'!#REF!="AAeve"),CONCATENATE("R",'Mapa de Riesgos'!$A$131),"")</f>
        <v>#REF!</v>
      </c>
      <c r="O38" s="128" t="e">
        <f>+IF(AND('Mapa de Riesgos'!#REF!="Muy Baja",'Mapa de Riesgos'!#REF!="Menor"),CONCATENATE("R",'Mapa de Riesgos'!$A$7),"")</f>
        <v>#REF!</v>
      </c>
      <c r="P38" s="129" t="e">
        <f>+IF(AND('Mapa de Riesgos'!#REF!="Muy Baja",'Mapa de Riesgos'!#REF!="Menor"),CONCATENATE("R",'Mapa de Riesgos'!$A$17),"")</f>
        <v>#REF!</v>
      </c>
      <c r="Q38" s="129" t="e">
        <f>+IF(AND('Mapa de Riesgos'!#REF!="Muy Baja",'Mapa de Riesgos'!#REF!="Menor"),CONCATENATE("R",'Mapa de Riesgos'!$A$35),"")</f>
        <v>#REF!</v>
      </c>
      <c r="R38" s="129" t="e">
        <f>+IF(AND('Mapa de Riesgos'!#REF!="Muy Baja",'Mapa de Riesgos'!#REF!="Menor"),CONCATENATE("R",'Mapa de Riesgos'!$A$83),"")</f>
        <v>#REF!</v>
      </c>
      <c r="S38" s="129" t="e">
        <f>+IF(AND('Mapa de Riesgos'!#REF!="Muy Baja",'Mapa de Riesgos'!#REF!="Menor"),CONCATENATE("R",'Mapa de Riesgos'!$A$131),"")</f>
        <v>#REF!</v>
      </c>
      <c r="T38" s="120" t="e">
        <f>+IF(AND('Mapa de Riesgos'!#REF!="Muy Baja",'Mapa de Riesgos'!#REF!="Moderado"),CONCATENATE("R",'Mapa de Riesgos'!$A$7),"")</f>
        <v>#REF!</v>
      </c>
      <c r="U38" s="121" t="e">
        <f>+IF(AND('Mapa de Riesgos'!#REF!="Muy Baja",'Mapa de Riesgos'!#REF!="Moderado"),CONCATENATE("R",'Mapa de Riesgos'!$A$17),"")</f>
        <v>#REF!</v>
      </c>
      <c r="V38" s="121" t="e">
        <f>+IF(AND('Mapa de Riesgos'!#REF!="Muy Baja",'Mapa de Riesgos'!#REF!="Moderado"),CONCATENATE("R",'Mapa de Riesgos'!$A$35),"")</f>
        <v>#REF!</v>
      </c>
      <c r="W38" s="121" t="e">
        <f>+IF(AND('Mapa de Riesgos'!#REF!="Muy Baja",'Mapa de Riesgos'!#REF!="Moderado"),CONCATENATE("R",'Mapa de Riesgos'!$A$83),"")</f>
        <v>#REF!</v>
      </c>
      <c r="X38" s="122" t="e">
        <f>+IF(AND('Mapa de Riesgos'!#REF!="Muy Baja",'Mapa de Riesgos'!#REF!="Moderado"),CONCATENATE("R",'Mapa de Riesgos'!$A$131),"")</f>
        <v>#REF!</v>
      </c>
      <c r="Y38" s="113" t="e">
        <f>+IF(AND('Mapa de Riesgos'!#REF!="Muy Baja",'Mapa de Riesgos'!#REF!="Mayor"),CONCATENATE("R",'Mapa de Riesgos'!$A$7),"")</f>
        <v>#REF!</v>
      </c>
      <c r="Z38" s="113" t="e">
        <f>+IF(AND('Mapa de Riesgos'!#REF!="Muy Baja",'Mapa de Riesgos'!#REF!="Mayor"),CONCATENATE("R",'Mapa de Riesgos'!$A$17),"")</f>
        <v>#REF!</v>
      </c>
      <c r="AA38" s="113" t="e">
        <f>+IF(AND('Mapa de Riesgos'!#REF!="Muy Baja",'Mapa de Riesgos'!#REF!="Mayor"),CONCATENATE("R",'Mapa de Riesgos'!$A$35),"")</f>
        <v>#REF!</v>
      </c>
      <c r="AB38" s="113" t="e">
        <f>+IF(AND('Mapa de Riesgos'!#REF!="Muy Baja",'Mapa de Riesgos'!#REF!="Mayor"),CONCATENATE("R",'Mapa de Riesgos'!$A$83),"")</f>
        <v>#REF!</v>
      </c>
      <c r="AC38" s="114" t="e">
        <f>+IF(AND('Mapa de Riesgos'!#REF!="Muy Baja",'Mapa de Riesgos'!#REF!="Mayor"),CONCATENATE("R",'Mapa de Riesgos'!$A$131),"")</f>
        <v>#REF!</v>
      </c>
      <c r="AD38" s="133" t="e">
        <f>+IF(AND('Mapa de Riesgos'!#REF!="Muy Baja",'Mapa de Riesgos'!#REF!="Catastrófico"),CONCATENATE("R",'Mapa de Riesgos'!$A$7),"")</f>
        <v>#REF!</v>
      </c>
      <c r="AE38" s="133" t="e">
        <f>+IF(AND('Mapa de Riesgos'!#REF!="Muy Baja",'Mapa de Riesgos'!#REF!="Catastrófico"),CONCATENATE("R",'Mapa de Riesgos'!$A$17),"")</f>
        <v>#REF!</v>
      </c>
      <c r="AF38" s="133" t="e">
        <f>+IF(AND('Mapa de Riesgos'!#REF!="Muy Baja",'Mapa de Riesgos'!#REF!="Catastrófico"),CONCATENATE("R",'Mapa de Riesgos'!$A$35),"")</f>
        <v>#REF!</v>
      </c>
      <c r="AG38" s="133" t="e">
        <f>+IF(AND('Mapa de Riesgos'!#REF!="Muy Baja",'Mapa de Riesgos'!#REF!="Catastrófico"),CONCATENATE("R",'Mapa de Riesgos'!$A$83),"")</f>
        <v>#REF!</v>
      </c>
      <c r="AH38" s="134" t="e">
        <f>+IF(AND('Mapa de Riesgos'!#REF!="Muy Baja",'Mapa de Riesgos'!#REF!="Catastrófico"),CONCATENATE("R",'Mapa de Riesgos'!$A$131),"")</f>
        <v>#REF!</v>
      </c>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row>
    <row r="39" spans="1:75" ht="18.75" x14ac:dyDescent="0.3">
      <c r="A39" s="39"/>
      <c r="B39" s="288"/>
      <c r="C39" s="288"/>
      <c r="D39" s="289"/>
      <c r="E39" s="292"/>
      <c r="F39" s="293"/>
      <c r="G39" s="293"/>
      <c r="H39" s="293"/>
      <c r="I39" s="293"/>
      <c r="J39" s="130" t="e">
        <f>+IF(AND('Mapa de Riesgos'!#REF!="Muy Baja",'Mapa de Riesgos'!#REF!="AAeve"),CONCATENATE("R",'Mapa de Riesgos'!$A$8),"")</f>
        <v>#REF!</v>
      </c>
      <c r="K39" s="111" t="e">
        <f>+IF(AND('Mapa de Riesgos'!#REF!="Muy Baja",'Mapa de Riesgos'!#REF!="AAeve"),CONCATENATE("R",'Mapa de Riesgos'!$A$18),"")</f>
        <v>#REF!</v>
      </c>
      <c r="L39" s="111" t="e">
        <f>+IF(AND('Mapa de Riesgos'!#REF!="Muy Baja",'Mapa de Riesgos'!#REF!="AAeve"),CONCATENATE("R",'Mapa de Riesgos'!$A$41),"")</f>
        <v>#REF!</v>
      </c>
      <c r="M39" s="111" t="e">
        <f>+IF(AND('Mapa de Riesgos'!#REF!="Muy Baja",'Mapa de Riesgos'!#REF!="AAeve"),CONCATENATE("R",'Mapa de Riesgos'!$A$89),"")</f>
        <v>#REF!</v>
      </c>
      <c r="N39" s="111" t="e">
        <f>+IF(AND('Mapa de Riesgos'!#REF!="Muy Baja",'Mapa de Riesgos'!#REF!="AAeve"),CONCATENATE("R",'Mapa de Riesgos'!$A$137),"")</f>
        <v>#REF!</v>
      </c>
      <c r="O39" s="130" t="e">
        <f>+IF(AND('Mapa de Riesgos'!#REF!="Muy Baja",'Mapa de Riesgos'!#REF!="Menor"),CONCATENATE("R",'Mapa de Riesgos'!$A$8),"")</f>
        <v>#REF!</v>
      </c>
      <c r="P39" s="111" t="e">
        <f>+IF(AND('Mapa de Riesgos'!#REF!="Muy Baja",'Mapa de Riesgos'!#REF!="Menor"),CONCATENATE("R",'Mapa de Riesgos'!$A$18),"")</f>
        <v>#REF!</v>
      </c>
      <c r="Q39" s="111" t="e">
        <f>+IF(AND('Mapa de Riesgos'!#REF!="Muy Baja",'Mapa de Riesgos'!#REF!="Menor"),CONCATENATE("R",'Mapa de Riesgos'!$A$41),"")</f>
        <v>#REF!</v>
      </c>
      <c r="R39" s="111" t="e">
        <f>+IF(AND('Mapa de Riesgos'!#REF!="Muy Baja",'Mapa de Riesgos'!#REF!="Menor"),CONCATENATE("R",'Mapa de Riesgos'!$A$89),"")</f>
        <v>#REF!</v>
      </c>
      <c r="S39" s="111" t="e">
        <f>+IF(AND('Mapa de Riesgos'!#REF!="Muy Baja",'Mapa de Riesgos'!#REF!="Menor"),CONCATENATE("R",'Mapa de Riesgos'!$A$137),"")</f>
        <v>#REF!</v>
      </c>
      <c r="T39" s="123" t="e">
        <f>+IF(AND('Mapa de Riesgos'!#REF!="Muy Baja",'Mapa de Riesgos'!#REF!="Moderado"),CONCATENATE("R",'Mapa de Riesgos'!$A$8),"")</f>
        <v>#REF!</v>
      </c>
      <c r="U39" s="110" t="e">
        <f>+IF(AND('Mapa de Riesgos'!#REF!="Muy Baja",'Mapa de Riesgos'!#REF!="Moderado"),CONCATENATE("R",'Mapa de Riesgos'!$A$18),"")</f>
        <v>#REF!</v>
      </c>
      <c r="V39" s="110" t="e">
        <f>+IF(AND('Mapa de Riesgos'!#REF!="Muy Baja",'Mapa de Riesgos'!#REF!="Moderado"),CONCATENATE("R",'Mapa de Riesgos'!$A$41),"")</f>
        <v>#REF!</v>
      </c>
      <c r="W39" s="110" t="e">
        <f>+IF(AND('Mapa de Riesgos'!#REF!="Muy Baja",'Mapa de Riesgos'!#REF!="Moderado"),CONCATENATE("R",'Mapa de Riesgos'!$A$89),"")</f>
        <v>#REF!</v>
      </c>
      <c r="X39" s="124" t="e">
        <f>+IF(AND('Mapa de Riesgos'!#REF!="Muy Baja",'Mapa de Riesgos'!#REF!="Moderado"),CONCATENATE("R",'Mapa de Riesgos'!$A$137),"")</f>
        <v>#REF!</v>
      </c>
      <c r="Y39" s="108" t="e">
        <f>+IF(AND('Mapa de Riesgos'!#REF!="Muy Baja",'Mapa de Riesgos'!#REF!="Mayor"),CONCATENATE("R",'Mapa de Riesgos'!$A$8),"")</f>
        <v>#REF!</v>
      </c>
      <c r="Z39" s="108" t="e">
        <f>+IF(AND('Mapa de Riesgos'!#REF!="Muy Baja",'Mapa de Riesgos'!#REF!="Mayor"),CONCATENATE("R",'Mapa de Riesgos'!$A$18),"")</f>
        <v>#REF!</v>
      </c>
      <c r="AA39" s="108" t="e">
        <f>+IF(AND('Mapa de Riesgos'!#REF!="Muy Baja",'Mapa de Riesgos'!#REF!="Mayor"),CONCATENATE("R",'Mapa de Riesgos'!$A$41),"")</f>
        <v>#REF!</v>
      </c>
      <c r="AB39" s="108" t="e">
        <f>+IF(AND('Mapa de Riesgos'!#REF!="Muy Baja",'Mapa de Riesgos'!#REF!="Mayor"),CONCATENATE("R",'Mapa de Riesgos'!$A$89),"")</f>
        <v>#REF!</v>
      </c>
      <c r="AC39" s="116" t="e">
        <f>+IF(AND('Mapa de Riesgos'!#REF!="Muy Baja",'Mapa de Riesgos'!#REF!="Mayor"),CONCATENATE("R",'Mapa de Riesgos'!$A$137),"")</f>
        <v>#REF!</v>
      </c>
      <c r="AD39" s="109" t="e">
        <f>+IF(AND('Mapa de Riesgos'!#REF!="Muy Baja",'Mapa de Riesgos'!#REF!="Catastrófico"),CONCATENATE("R",'Mapa de Riesgos'!$A$8),"")</f>
        <v>#REF!</v>
      </c>
      <c r="AE39" s="109" t="e">
        <f>+IF(AND('Mapa de Riesgos'!#REF!="Muy Baja",'Mapa de Riesgos'!#REF!="Catastrófico"),CONCATENATE("R",'Mapa de Riesgos'!$A$18),"")</f>
        <v>#REF!</v>
      </c>
      <c r="AF39" s="109" t="e">
        <f>+IF(AND('Mapa de Riesgos'!#REF!="Muy Baja",'Mapa de Riesgos'!#REF!="Catastrófico"),CONCATENATE("R",'Mapa de Riesgos'!$A$41),"")</f>
        <v>#REF!</v>
      </c>
      <c r="AG39" s="109" t="e">
        <f>+IF(AND('Mapa de Riesgos'!#REF!="Muy Baja",'Mapa de Riesgos'!#REF!="Catastrófico"),CONCATENATE("R",'Mapa de Riesgos'!$A$89),"")</f>
        <v>#REF!</v>
      </c>
      <c r="AH39" s="135" t="e">
        <f>+IF(AND('Mapa de Riesgos'!#REF!="Muy Baja",'Mapa de Riesgos'!#REF!="Catastrófico"),CONCATENATE("R",'Mapa de Riesgos'!$A$137),"")</f>
        <v>#REF!</v>
      </c>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row>
    <row r="40" spans="1:75" ht="18.75" x14ac:dyDescent="0.3">
      <c r="A40" s="39"/>
      <c r="B40" s="288"/>
      <c r="C40" s="288"/>
      <c r="D40" s="289"/>
      <c r="E40" s="292"/>
      <c r="F40" s="293"/>
      <c r="G40" s="293"/>
      <c r="H40" s="293"/>
      <c r="I40" s="293"/>
      <c r="J40" s="130" t="e">
        <f>+IF(AND('Mapa de Riesgos'!#REF!="Muy Baja",'Mapa de Riesgos'!#REF!="AAeve"),CONCATENATE("R",'Mapa de Riesgos'!$A$9),"")</f>
        <v>#REF!</v>
      </c>
      <c r="K40" s="111" t="e">
        <f>+IF(AND('Mapa de Riesgos'!#REF!="Muy Baja",'Mapa de Riesgos'!#REF!="AAeve"),CONCATENATE("R",'Mapa de Riesgos'!$A$21),"")</f>
        <v>#REF!</v>
      </c>
      <c r="L40" s="111" t="e">
        <f>+IF(AND('Mapa de Riesgos'!#REF!="Muy Baja",'Mapa de Riesgos'!#REF!="AAeve"),CONCATENATE("R",'Mapa de Riesgos'!$A$47),"")</f>
        <v>#REF!</v>
      </c>
      <c r="M40" s="111" t="e">
        <f>+IF(AND('Mapa de Riesgos'!#REF!="Muy Baja",'Mapa de Riesgos'!#REF!="AAeve"),CONCATENATE("R",'Mapa de Riesgos'!$A$95),"")</f>
        <v>#REF!</v>
      </c>
      <c r="N40" s="111" t="e">
        <f>+IF(AND('Mapa de Riesgos'!#REF!="Muy Baja",'Mapa de Riesgos'!#REF!="AAeve"),CONCATENATE("R",'Mapa de Riesgos'!$A$143),"")</f>
        <v>#REF!</v>
      </c>
      <c r="O40" s="130" t="e">
        <f>+IF(AND('Mapa de Riesgos'!#REF!="Muy Baja",'Mapa de Riesgos'!#REF!="Menor"),CONCATENATE("R",'Mapa de Riesgos'!$A$9),"")</f>
        <v>#REF!</v>
      </c>
      <c r="P40" s="111" t="e">
        <f>+IF(AND('Mapa de Riesgos'!#REF!="Muy Baja",'Mapa de Riesgos'!#REF!="Menor"),CONCATENATE("R",'Mapa de Riesgos'!$A$21),"")</f>
        <v>#REF!</v>
      </c>
      <c r="Q40" s="111" t="e">
        <f>+IF(AND('Mapa de Riesgos'!#REF!="Muy Baja",'Mapa de Riesgos'!#REF!="Menor"),CONCATENATE("R",'Mapa de Riesgos'!$A$47),"")</f>
        <v>#REF!</v>
      </c>
      <c r="R40" s="111" t="e">
        <f>+IF(AND('Mapa de Riesgos'!#REF!="Muy Baja",'Mapa de Riesgos'!#REF!="Menor"),CONCATENATE("R",'Mapa de Riesgos'!$A$95),"")</f>
        <v>#REF!</v>
      </c>
      <c r="S40" s="111" t="e">
        <f>+IF(AND('Mapa de Riesgos'!#REF!="Muy Baja",'Mapa de Riesgos'!#REF!="Menor"),CONCATENATE("R",'Mapa de Riesgos'!$A$143),"")</f>
        <v>#REF!</v>
      </c>
      <c r="T40" s="123" t="e">
        <f>+IF(AND('Mapa de Riesgos'!#REF!="Muy Baja",'Mapa de Riesgos'!#REF!="Moderado"),CONCATENATE("R",'Mapa de Riesgos'!$A$9),"")</f>
        <v>#REF!</v>
      </c>
      <c r="U40" s="110" t="e">
        <f>+IF(AND('Mapa de Riesgos'!#REF!="Muy Baja",'Mapa de Riesgos'!#REF!="Moderado"),CONCATENATE("R",'Mapa de Riesgos'!$A$21),"")</f>
        <v>#REF!</v>
      </c>
      <c r="V40" s="110" t="e">
        <f>+IF(AND('Mapa de Riesgos'!#REF!="Muy Baja",'Mapa de Riesgos'!#REF!="Moderado"),CONCATENATE("R",'Mapa de Riesgos'!$A$47),"")</f>
        <v>#REF!</v>
      </c>
      <c r="W40" s="110" t="e">
        <f>+IF(AND('Mapa de Riesgos'!#REF!="Muy Baja",'Mapa de Riesgos'!#REF!="Moderado"),CONCATENATE("R",'Mapa de Riesgos'!$A$95),"")</f>
        <v>#REF!</v>
      </c>
      <c r="X40" s="124" t="e">
        <f>+IF(AND('Mapa de Riesgos'!#REF!="Muy Baja",'Mapa de Riesgos'!#REF!="Moderado"),CONCATENATE("R",'Mapa de Riesgos'!$A$143),"")</f>
        <v>#REF!</v>
      </c>
      <c r="Y40" s="108" t="e">
        <f>+IF(AND('Mapa de Riesgos'!#REF!="Muy Baja",'Mapa de Riesgos'!#REF!="Mayor"),CONCATENATE("R",'Mapa de Riesgos'!$A$9),"")</f>
        <v>#REF!</v>
      </c>
      <c r="Z40" s="108" t="e">
        <f>+IF(AND('Mapa de Riesgos'!#REF!="Muy Baja",'Mapa de Riesgos'!#REF!="Mayor"),CONCATENATE("R",'Mapa de Riesgos'!$A$21),"")</f>
        <v>#REF!</v>
      </c>
      <c r="AA40" s="108" t="e">
        <f>+IF(AND('Mapa de Riesgos'!#REF!="Muy Baja",'Mapa de Riesgos'!#REF!="Mayor"),CONCATENATE("R",'Mapa de Riesgos'!$A$47),"")</f>
        <v>#REF!</v>
      </c>
      <c r="AB40" s="108" t="e">
        <f>+IF(AND('Mapa de Riesgos'!#REF!="Muy Baja",'Mapa de Riesgos'!#REF!="Mayor"),CONCATENATE("R",'Mapa de Riesgos'!$A$95),"")</f>
        <v>#REF!</v>
      </c>
      <c r="AC40" s="116" t="e">
        <f>+IF(AND('Mapa de Riesgos'!#REF!="Muy Baja",'Mapa de Riesgos'!#REF!="Mayor"),CONCATENATE("R",'Mapa de Riesgos'!$A$143),"")</f>
        <v>#REF!</v>
      </c>
      <c r="AD40" s="109" t="e">
        <f>+IF(AND('Mapa de Riesgos'!#REF!="Muy Baja",'Mapa de Riesgos'!#REF!="Catastrófico"),CONCATENATE("R",'Mapa de Riesgos'!$A$9),"")</f>
        <v>#REF!</v>
      </c>
      <c r="AE40" s="109" t="e">
        <f>+IF(AND('Mapa de Riesgos'!#REF!="Muy Baja",'Mapa de Riesgos'!#REF!="Catastrófico"),CONCATENATE("R",'Mapa de Riesgos'!$A$21),"")</f>
        <v>#REF!</v>
      </c>
      <c r="AF40" s="109" t="e">
        <f>+IF(AND('Mapa de Riesgos'!#REF!="Muy Baja",'Mapa de Riesgos'!#REF!="Catastrófico"),CONCATENATE("R",'Mapa de Riesgos'!$A$47),"")</f>
        <v>#REF!</v>
      </c>
      <c r="AG40" s="109" t="e">
        <f>+IF(AND('Mapa de Riesgos'!#REF!="Muy Baja",'Mapa de Riesgos'!#REF!="Catastrófico"),CONCATENATE("R",'Mapa de Riesgos'!$A$95),"")</f>
        <v>#REF!</v>
      </c>
      <c r="AH40" s="135" t="e">
        <f>+IF(AND('Mapa de Riesgos'!#REF!="Muy Baja",'Mapa de Riesgos'!#REF!="Catastrófico"),CONCATENATE("R",'Mapa de Riesgos'!$A$143),"")</f>
        <v>#REF!</v>
      </c>
      <c r="AI40" s="39"/>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c r="BT40" s="39"/>
      <c r="BU40" s="39"/>
      <c r="BV40" s="39"/>
      <c r="BW40" s="39"/>
    </row>
    <row r="41" spans="1:75" ht="18.75" x14ac:dyDescent="0.3">
      <c r="A41" s="39"/>
      <c r="B41" s="288"/>
      <c r="C41" s="288"/>
      <c r="D41" s="289"/>
      <c r="E41" s="292"/>
      <c r="F41" s="293"/>
      <c r="G41" s="293"/>
      <c r="H41" s="293"/>
      <c r="I41" s="293"/>
      <c r="J41" s="130" t="e">
        <f>+IF(AND('Mapa de Riesgos'!#REF!="Muy Baja",'Mapa de Riesgos'!#REF!="AAeve"),CONCATENATE("R",'Mapa de Riesgos'!$A$10),"")</f>
        <v>#REF!</v>
      </c>
      <c r="K41" s="111" t="e">
        <f>+IF(AND('Mapa de Riesgos'!#REF!="Muy Baja",'Mapa de Riesgos'!#REF!="AAeve"),CONCATENATE("R",'Mapa de Riesgos'!$A$22),"")</f>
        <v>#REF!</v>
      </c>
      <c r="L41" s="111" t="e">
        <f>+IF(AND('Mapa de Riesgos'!#REF!="Muy Baja",'Mapa de Riesgos'!#REF!="AAeve"),CONCATENATE("R",'Mapa de Riesgos'!$A$53),"")</f>
        <v>#REF!</v>
      </c>
      <c r="M41" s="111" t="e">
        <f>+IF(AND('Mapa de Riesgos'!#REF!="Muy Baja",'Mapa de Riesgos'!#REF!="AAeve"),CONCATENATE("R",'Mapa de Riesgos'!$A$101),"")</f>
        <v>#REF!</v>
      </c>
      <c r="N41" s="111" t="e">
        <f>+IF(AND('Mapa de Riesgos'!#REF!="Muy Baja",'Mapa de Riesgos'!#REF!="AAeve"),CONCATENATE("R",'Mapa de Riesgos'!$A$149),"")</f>
        <v>#REF!</v>
      </c>
      <c r="O41" s="130" t="e">
        <f>+IF(AND('Mapa de Riesgos'!#REF!="Muy Baja",'Mapa de Riesgos'!#REF!="Menor"),CONCATENATE("R",'Mapa de Riesgos'!$A$10),"")</f>
        <v>#REF!</v>
      </c>
      <c r="P41" s="111" t="e">
        <f>+IF(AND('Mapa de Riesgos'!#REF!="Muy Baja",'Mapa de Riesgos'!#REF!="Menor"),CONCATENATE("R",'Mapa de Riesgos'!$A$22),"")</f>
        <v>#REF!</v>
      </c>
      <c r="Q41" s="111" t="e">
        <f>+IF(AND('Mapa de Riesgos'!#REF!="Muy Baja",'Mapa de Riesgos'!#REF!="Menor"),CONCATENATE("R",'Mapa de Riesgos'!$A$53),"")</f>
        <v>#REF!</v>
      </c>
      <c r="R41" s="111" t="e">
        <f>+IF(AND('Mapa de Riesgos'!#REF!="Muy Baja",'Mapa de Riesgos'!#REF!="Menor"),CONCATENATE("R",'Mapa de Riesgos'!$A$101),"")</f>
        <v>#REF!</v>
      </c>
      <c r="S41" s="111" t="e">
        <f>+IF(AND('Mapa de Riesgos'!#REF!="Muy Baja",'Mapa de Riesgos'!#REF!="Menor"),CONCATENATE("R",'Mapa de Riesgos'!$A$149),"")</f>
        <v>#REF!</v>
      </c>
      <c r="T41" s="123" t="e">
        <f>+IF(AND('Mapa de Riesgos'!#REF!="Muy Baja",'Mapa de Riesgos'!#REF!="Moderado"),CONCATENATE("R",'Mapa de Riesgos'!$A$10),"")</f>
        <v>#REF!</v>
      </c>
      <c r="U41" s="110" t="e">
        <f>+IF(AND('Mapa de Riesgos'!#REF!="Muy Baja",'Mapa de Riesgos'!#REF!="Moderado"),CONCATENATE("R",'Mapa de Riesgos'!$A$22),"")</f>
        <v>#REF!</v>
      </c>
      <c r="V41" s="110" t="e">
        <f>+IF(AND('Mapa de Riesgos'!#REF!="Muy Baja",'Mapa de Riesgos'!#REF!="Moderado"),CONCATENATE("R",'Mapa de Riesgos'!$A$53),"")</f>
        <v>#REF!</v>
      </c>
      <c r="W41" s="110" t="e">
        <f>+IF(AND('Mapa de Riesgos'!#REF!="Muy Baja",'Mapa de Riesgos'!#REF!="Moderado"),CONCATENATE("R",'Mapa de Riesgos'!$A$101),"")</f>
        <v>#REF!</v>
      </c>
      <c r="X41" s="124" t="e">
        <f>+IF(AND('Mapa de Riesgos'!#REF!="Muy Baja",'Mapa de Riesgos'!#REF!="Moderado"),CONCATENATE("R",'Mapa de Riesgos'!$A$149),"")</f>
        <v>#REF!</v>
      </c>
      <c r="Y41" s="108" t="e">
        <f>+IF(AND('Mapa de Riesgos'!#REF!="Muy Baja",'Mapa de Riesgos'!#REF!="Mayor"),CONCATENATE("R",'Mapa de Riesgos'!$A$10),"")</f>
        <v>#REF!</v>
      </c>
      <c r="Z41" s="108" t="e">
        <f>+IF(AND('Mapa de Riesgos'!#REF!="Muy Baja",'Mapa de Riesgos'!#REF!="Mayor"),CONCATENATE("R",'Mapa de Riesgos'!$A$22),"")</f>
        <v>#REF!</v>
      </c>
      <c r="AA41" s="108" t="e">
        <f>+IF(AND('Mapa de Riesgos'!#REF!="Muy Baja",'Mapa de Riesgos'!#REF!="Mayor"),CONCATENATE("R",'Mapa de Riesgos'!$A$53),"")</f>
        <v>#REF!</v>
      </c>
      <c r="AB41" s="108" t="e">
        <f>+IF(AND('Mapa de Riesgos'!#REF!="Muy Baja",'Mapa de Riesgos'!#REF!="Mayor"),CONCATENATE("R",'Mapa de Riesgos'!$A$101),"")</f>
        <v>#REF!</v>
      </c>
      <c r="AC41" s="116" t="e">
        <f>+IF(AND('Mapa de Riesgos'!#REF!="Muy Baja",'Mapa de Riesgos'!#REF!="Mayor"),CONCATENATE("R",'Mapa de Riesgos'!$A$149),"")</f>
        <v>#REF!</v>
      </c>
      <c r="AD41" s="109" t="e">
        <f>+IF(AND('Mapa de Riesgos'!#REF!="Muy Baja",'Mapa de Riesgos'!#REF!="Catastrófico"),CONCATENATE("R",'Mapa de Riesgos'!$A$10),"")</f>
        <v>#REF!</v>
      </c>
      <c r="AE41" s="109" t="e">
        <f>+IF(AND('Mapa de Riesgos'!#REF!="Muy Baja",'Mapa de Riesgos'!#REF!="Catastrófico"),CONCATENATE("R",'Mapa de Riesgos'!$A$22),"")</f>
        <v>#REF!</v>
      </c>
      <c r="AF41" s="109" t="e">
        <f>+IF(AND('Mapa de Riesgos'!#REF!="Muy Baja",'Mapa de Riesgos'!#REF!="Catastrófico"),CONCATENATE("R",'Mapa de Riesgos'!$A$53),"")</f>
        <v>#REF!</v>
      </c>
      <c r="AG41" s="109" t="e">
        <f>+IF(AND('Mapa de Riesgos'!#REF!="Muy Baja",'Mapa de Riesgos'!#REF!="Catastrófico"),CONCATENATE("R",'Mapa de Riesgos'!$A$101),"")</f>
        <v>#REF!</v>
      </c>
      <c r="AH41" s="135" t="e">
        <f>+IF(AND('Mapa de Riesgos'!#REF!="Muy Baja",'Mapa de Riesgos'!#REF!="Catastrófico"),CONCATENATE("R",'Mapa de Riesgos'!$A$149),"")</f>
        <v>#REF!</v>
      </c>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row>
    <row r="42" spans="1:75" ht="18.75" x14ac:dyDescent="0.3">
      <c r="A42" s="39"/>
      <c r="B42" s="288"/>
      <c r="C42" s="288"/>
      <c r="D42" s="289"/>
      <c r="E42" s="292"/>
      <c r="F42" s="293"/>
      <c r="G42" s="293"/>
      <c r="H42" s="293"/>
      <c r="I42" s="293"/>
      <c r="J42" s="130" t="e">
        <f>+IF(AND('Mapa de Riesgos'!#REF!="Muy Baja",'Mapa de Riesgos'!#REF!="AAeve"),CONCATENATE("R",'Mapa de Riesgos'!$A$11),"")</f>
        <v>#REF!</v>
      </c>
      <c r="K42" s="111" t="e">
        <f>+IF(AND('Mapa de Riesgos'!#REF!="Muy Baja",'Mapa de Riesgos'!#REF!="AAeve"),CONCATENATE("R",'Mapa de Riesgos'!$A$23),"")</f>
        <v>#REF!</v>
      </c>
      <c r="L42" s="111" t="e">
        <f>+IF(AND('Mapa de Riesgos'!#REF!="Muy Baja",'Mapa de Riesgos'!#REF!="AAeve"),CONCATENATE("R",'Mapa de Riesgos'!$A$59),"")</f>
        <v>#REF!</v>
      </c>
      <c r="M42" s="111" t="e">
        <f>+IF(AND('Mapa de Riesgos'!#REF!="Muy Baja",'Mapa de Riesgos'!#REF!="AAeve"),CONCATENATE("R",'Mapa de Riesgos'!$A$107),"")</f>
        <v>#REF!</v>
      </c>
      <c r="N42" s="111" t="e">
        <f>+IF(AND('Mapa de Riesgos'!#REF!="Muy Baja",'Mapa de Riesgos'!#REF!="AAeve"),CONCATENATE("R",'Mapa de Riesgos'!$A$155),"")</f>
        <v>#REF!</v>
      </c>
      <c r="O42" s="130" t="e">
        <f>+IF(AND('Mapa de Riesgos'!#REF!="Muy Baja",'Mapa de Riesgos'!#REF!="Menor"),CONCATENATE("R",'Mapa de Riesgos'!$A$11),"")</f>
        <v>#REF!</v>
      </c>
      <c r="P42" s="111" t="e">
        <f>+IF(AND('Mapa de Riesgos'!#REF!="Muy Baja",'Mapa de Riesgos'!#REF!="Menor"),CONCATENATE("R",'Mapa de Riesgos'!$A$23),"")</f>
        <v>#REF!</v>
      </c>
      <c r="Q42" s="111" t="e">
        <f>+IF(AND('Mapa de Riesgos'!#REF!="Muy Baja",'Mapa de Riesgos'!#REF!="Menor"),CONCATENATE("R",'Mapa de Riesgos'!$A$59),"")</f>
        <v>#REF!</v>
      </c>
      <c r="R42" s="111" t="e">
        <f>+IF(AND('Mapa de Riesgos'!#REF!="Muy Baja",'Mapa de Riesgos'!#REF!="Menor"),CONCATENATE("R",'Mapa de Riesgos'!$A$107),"")</f>
        <v>#REF!</v>
      </c>
      <c r="S42" s="111" t="e">
        <f>+IF(AND('Mapa de Riesgos'!#REF!="Muy Baja",'Mapa de Riesgos'!#REF!="Menor"),CONCATENATE("R",'Mapa de Riesgos'!$A$155),"")</f>
        <v>#REF!</v>
      </c>
      <c r="T42" s="123" t="e">
        <f>+IF(AND('Mapa de Riesgos'!#REF!="Muy Baja",'Mapa de Riesgos'!#REF!="Moderado"),CONCATENATE("R",'Mapa de Riesgos'!$A$11),"")</f>
        <v>#REF!</v>
      </c>
      <c r="U42" s="110" t="e">
        <f>+IF(AND('Mapa de Riesgos'!#REF!="Muy Baja",'Mapa de Riesgos'!#REF!="Moderado"),CONCATENATE("R",'Mapa de Riesgos'!$A$23),"")</f>
        <v>#REF!</v>
      </c>
      <c r="V42" s="110" t="e">
        <f>+IF(AND('Mapa de Riesgos'!#REF!="Muy Baja",'Mapa de Riesgos'!#REF!="Moderado"),CONCATENATE("R",'Mapa de Riesgos'!$A$59),"")</f>
        <v>#REF!</v>
      </c>
      <c r="W42" s="110" t="e">
        <f>+IF(AND('Mapa de Riesgos'!#REF!="Muy Baja",'Mapa de Riesgos'!#REF!="Moderado"),CONCATENATE("R",'Mapa de Riesgos'!$A$107),"")</f>
        <v>#REF!</v>
      </c>
      <c r="X42" s="124" t="e">
        <f>+IF(AND('Mapa de Riesgos'!#REF!="Muy Baja",'Mapa de Riesgos'!#REF!="Moderado"),CONCATENATE("R",'Mapa de Riesgos'!$A$155),"")</f>
        <v>#REF!</v>
      </c>
      <c r="Y42" s="108" t="e">
        <f>+IF(AND('Mapa de Riesgos'!#REF!="Muy Baja",'Mapa de Riesgos'!#REF!="Mayor"),CONCATENATE("R",'Mapa de Riesgos'!$A$11),"")</f>
        <v>#REF!</v>
      </c>
      <c r="Z42" s="108" t="e">
        <f>+IF(AND('Mapa de Riesgos'!#REF!="Muy Baja",'Mapa de Riesgos'!#REF!="Mayor"),CONCATENATE("R",'Mapa de Riesgos'!$A$23),"")</f>
        <v>#REF!</v>
      </c>
      <c r="AA42" s="108" t="e">
        <f>+IF(AND('Mapa de Riesgos'!#REF!="Muy Baja",'Mapa de Riesgos'!#REF!="Mayor"),CONCATENATE("R",'Mapa de Riesgos'!$A$59),"")</f>
        <v>#REF!</v>
      </c>
      <c r="AB42" s="108" t="e">
        <f>+IF(AND('Mapa de Riesgos'!#REF!="Muy Baja",'Mapa de Riesgos'!#REF!="Mayor"),CONCATENATE("R",'Mapa de Riesgos'!$A$107),"")</f>
        <v>#REF!</v>
      </c>
      <c r="AC42" s="116" t="e">
        <f>+IF(AND('Mapa de Riesgos'!#REF!="Muy Baja",'Mapa de Riesgos'!#REF!="Mayor"),CONCATENATE("R",'Mapa de Riesgos'!$A$155),"")</f>
        <v>#REF!</v>
      </c>
      <c r="AD42" s="109" t="e">
        <f>+IF(AND('Mapa de Riesgos'!#REF!="Muy Baja",'Mapa de Riesgos'!#REF!="Catastrófico"),CONCATENATE("R",'Mapa de Riesgos'!$A$11),"")</f>
        <v>#REF!</v>
      </c>
      <c r="AE42" s="109" t="e">
        <f>+IF(AND('Mapa de Riesgos'!#REF!="Muy Baja",'Mapa de Riesgos'!#REF!="Catastrófico"),CONCATENATE("R",'Mapa de Riesgos'!$A$23),"")</f>
        <v>#REF!</v>
      </c>
      <c r="AF42" s="109" t="e">
        <f>+IF(AND('Mapa de Riesgos'!#REF!="Muy Baja",'Mapa de Riesgos'!#REF!="Catastrófico"),CONCATENATE("R",'Mapa de Riesgos'!$A$59),"")</f>
        <v>#REF!</v>
      </c>
      <c r="AG42" s="109" t="e">
        <f>+IF(AND('Mapa de Riesgos'!#REF!="Muy Baja",'Mapa de Riesgos'!#REF!="Catastrófico"),CONCATENATE("R",'Mapa de Riesgos'!$A$107),"")</f>
        <v>#REF!</v>
      </c>
      <c r="AH42" s="135" t="e">
        <f>+IF(AND('Mapa de Riesgos'!#REF!="Muy Baja",'Mapa de Riesgos'!#REF!="Catastrófico"),CONCATENATE("R",'Mapa de Riesgos'!$A$155),"")</f>
        <v>#REF!</v>
      </c>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row>
    <row r="43" spans="1:75" ht="18.75" x14ac:dyDescent="0.3">
      <c r="A43" s="39"/>
      <c r="B43" s="288"/>
      <c r="C43" s="288"/>
      <c r="D43" s="289"/>
      <c r="E43" s="292"/>
      <c r="F43" s="293"/>
      <c r="G43" s="293"/>
      <c r="H43" s="293"/>
      <c r="I43" s="293"/>
      <c r="J43" s="130" t="e">
        <f>+IF(AND('Mapa de Riesgos'!#REF!="Muy Baja",'Mapa de Riesgos'!#REF!="AAeve"),CONCATENATE("R",'Mapa de Riesgos'!$A$12),"")</f>
        <v>#REF!</v>
      </c>
      <c r="K43" s="111" t="e">
        <f>+IF(AND('Mapa de Riesgos'!#REF!="Muy Baja",'Mapa de Riesgos'!#REF!="AAeve"),CONCATENATE("R",'Mapa de Riesgos'!$A$25),"")</f>
        <v>#REF!</v>
      </c>
      <c r="L43" s="111" t="e">
        <f>+IF(AND('Mapa de Riesgos'!#REF!="Muy Baja",'Mapa de Riesgos'!#REF!="AAeve"),CONCATENATE("R",'Mapa de Riesgos'!$A$68),"")</f>
        <v>#REF!</v>
      </c>
      <c r="M43" s="111" t="e">
        <f>+IF(AND('Mapa de Riesgos'!#REF!="Muy Baja",'Mapa de Riesgos'!#REF!="AAeve"),CONCATENATE("R",'Mapa de Riesgos'!$A$113),"")</f>
        <v>#REF!</v>
      </c>
      <c r="N43" s="111" t="e">
        <f>+IF(AND('Mapa de Riesgos'!#REF!="Muy Baja",'Mapa de Riesgos'!#REF!="AAeve"),CONCATENATE("R",'Mapa de Riesgos'!$A$161),"")</f>
        <v>#REF!</v>
      </c>
      <c r="O43" s="130" t="e">
        <f>+IF(AND('Mapa de Riesgos'!#REF!="Muy Baja",'Mapa de Riesgos'!#REF!="Menor"),CONCATENATE("R",'Mapa de Riesgos'!$A$12),"")</f>
        <v>#REF!</v>
      </c>
      <c r="P43" s="111" t="e">
        <f>+IF(AND('Mapa de Riesgos'!#REF!="Muy Baja",'Mapa de Riesgos'!#REF!="Menor"),CONCATENATE("R",'Mapa de Riesgos'!$A$25),"")</f>
        <v>#REF!</v>
      </c>
      <c r="Q43" s="111" t="e">
        <f>+IF(AND('Mapa de Riesgos'!#REF!="Muy Baja",'Mapa de Riesgos'!#REF!="Menor"),CONCATENATE("R",'Mapa de Riesgos'!$A$68),"")</f>
        <v>#REF!</v>
      </c>
      <c r="R43" s="111" t="e">
        <f>+IF(AND('Mapa de Riesgos'!#REF!="Muy Baja",'Mapa de Riesgos'!#REF!="Menor"),CONCATENATE("R",'Mapa de Riesgos'!$A$113),"")</f>
        <v>#REF!</v>
      </c>
      <c r="S43" s="111" t="e">
        <f>+IF(AND('Mapa de Riesgos'!#REF!="Muy Baja",'Mapa de Riesgos'!#REF!="Menor"),CONCATENATE("R",'Mapa de Riesgos'!$A$161),"")</f>
        <v>#REF!</v>
      </c>
      <c r="T43" s="123" t="e">
        <f>+IF(AND('Mapa de Riesgos'!#REF!="Muy Baja",'Mapa de Riesgos'!#REF!="Moderado"),CONCATENATE("R",'Mapa de Riesgos'!$A$12),"")</f>
        <v>#REF!</v>
      </c>
      <c r="U43" s="110" t="e">
        <f>+IF(AND('Mapa de Riesgos'!#REF!="Muy Baja",'Mapa de Riesgos'!#REF!="Moderado"),CONCATENATE("R",'Mapa de Riesgos'!$A$25),"")</f>
        <v>#REF!</v>
      </c>
      <c r="V43" s="110" t="e">
        <f>+IF(AND('Mapa de Riesgos'!#REF!="Muy Baja",'Mapa de Riesgos'!#REF!="Moderado"),CONCATENATE("R",'Mapa de Riesgos'!$A$68),"")</f>
        <v>#REF!</v>
      </c>
      <c r="W43" s="110" t="e">
        <f>+IF(AND('Mapa de Riesgos'!#REF!="Muy Baja",'Mapa de Riesgos'!#REF!="Moderado"),CONCATENATE("R",'Mapa de Riesgos'!$A$113),"")</f>
        <v>#REF!</v>
      </c>
      <c r="X43" s="124" t="e">
        <f>+IF(AND('Mapa de Riesgos'!#REF!="Muy Baja",'Mapa de Riesgos'!#REF!="Moderado"),CONCATENATE("R",'Mapa de Riesgos'!$A$161),"")</f>
        <v>#REF!</v>
      </c>
      <c r="Y43" s="108" t="e">
        <f>+IF(AND('Mapa de Riesgos'!#REF!="Muy Baja",'Mapa de Riesgos'!#REF!="Mayor"),CONCATENATE("R",'Mapa de Riesgos'!$A$12),"")</f>
        <v>#REF!</v>
      </c>
      <c r="Z43" s="108" t="e">
        <f>+IF(AND('Mapa de Riesgos'!#REF!="Muy Baja",'Mapa de Riesgos'!#REF!="Mayor"),CONCATENATE("R",'Mapa de Riesgos'!$A$25),"")</f>
        <v>#REF!</v>
      </c>
      <c r="AA43" s="108" t="e">
        <f>+IF(AND('Mapa de Riesgos'!#REF!="Muy Baja",'Mapa de Riesgos'!#REF!="Mayor"),CONCATENATE("R",'Mapa de Riesgos'!$A$68),"")</f>
        <v>#REF!</v>
      </c>
      <c r="AB43" s="108" t="e">
        <f>+IF(AND('Mapa de Riesgos'!#REF!="Muy Baja",'Mapa de Riesgos'!#REF!="Mayor"),CONCATENATE("R",'Mapa de Riesgos'!$A$113),"")</f>
        <v>#REF!</v>
      </c>
      <c r="AC43" s="116" t="e">
        <f>+IF(AND('Mapa de Riesgos'!#REF!="Muy Baja",'Mapa de Riesgos'!#REF!="Mayor"),CONCATENATE("R",'Mapa de Riesgos'!$A$161),"")</f>
        <v>#REF!</v>
      </c>
      <c r="AD43" s="109" t="e">
        <f>+IF(AND('Mapa de Riesgos'!#REF!="Muy Baja",'Mapa de Riesgos'!#REF!="Catastrófico"),CONCATENATE("R",'Mapa de Riesgos'!$A$12),"")</f>
        <v>#REF!</v>
      </c>
      <c r="AE43" s="109" t="e">
        <f>+IF(AND('Mapa de Riesgos'!#REF!="Muy Baja",'Mapa de Riesgos'!#REF!="Catastrófico"),CONCATENATE("R",'Mapa de Riesgos'!$A$25),"")</f>
        <v>#REF!</v>
      </c>
      <c r="AF43" s="109" t="e">
        <f>+IF(AND('Mapa de Riesgos'!#REF!="Muy Baja",'Mapa de Riesgos'!#REF!="Catastrófico"),CONCATENATE("R",'Mapa de Riesgos'!$A$68),"")</f>
        <v>#REF!</v>
      </c>
      <c r="AG43" s="109" t="e">
        <f>+IF(AND('Mapa de Riesgos'!#REF!="Muy Baja",'Mapa de Riesgos'!#REF!="Catastrófico"),CONCATENATE("R",'Mapa de Riesgos'!$A$113),"")</f>
        <v>#REF!</v>
      </c>
      <c r="AH43" s="135" t="e">
        <f>+IF(AND('Mapa de Riesgos'!#REF!="Muy Baja",'Mapa de Riesgos'!#REF!="Catastrófico"),CONCATENATE("R",'Mapa de Riesgos'!$A$161),"")</f>
        <v>#REF!</v>
      </c>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c r="BT43" s="39"/>
      <c r="BU43" s="39"/>
      <c r="BV43" s="39"/>
      <c r="BW43" s="39"/>
    </row>
    <row r="44" spans="1:75" ht="18.75" x14ac:dyDescent="0.3">
      <c r="A44" s="39"/>
      <c r="B44" s="288"/>
      <c r="C44" s="288"/>
      <c r="D44" s="289"/>
      <c r="E44" s="292"/>
      <c r="F44" s="293"/>
      <c r="G44" s="293"/>
      <c r="H44" s="293"/>
      <c r="I44" s="293"/>
      <c r="J44" s="130" t="e">
        <f>+IF(AND('Mapa de Riesgos'!#REF!="Muy Baja",'Mapa de Riesgos'!#REF!="AAeve"),CONCATENATE("R",'Mapa de Riesgos'!$A$13),"")</f>
        <v>#REF!</v>
      </c>
      <c r="K44" s="111" t="e">
        <f>+IF(AND('Mapa de Riesgos'!#REF!="Muy Baja",'Mapa de Riesgos'!#REF!="AAeve"),CONCATENATE("R",'Mapa de Riesgos'!$A$28),"")</f>
        <v>#REF!</v>
      </c>
      <c r="L44" s="111" t="e">
        <f>+IF(AND('Mapa de Riesgos'!#REF!="Muy Baja",'Mapa de Riesgos'!#REF!="AAeve"),CONCATENATE("R",'Mapa de Riesgos'!$A$71),"")</f>
        <v>#REF!</v>
      </c>
      <c r="M44" s="111" t="e">
        <f>+IF(AND('Mapa de Riesgos'!#REF!="Muy Baja",'Mapa de Riesgos'!#REF!="AAeve"),CONCATENATE("R",'Mapa de Riesgos'!$A$119),"")</f>
        <v>#REF!</v>
      </c>
      <c r="N44" s="111" t="e">
        <f>+IF(AND('Mapa de Riesgos'!#REF!="Muy Baja",'Mapa de Riesgos'!#REF!="AAeve"),CONCATENATE("R",'Mapa de Riesgos'!$A$167),"")</f>
        <v>#REF!</v>
      </c>
      <c r="O44" s="130" t="e">
        <f>+IF(AND('Mapa de Riesgos'!#REF!="Muy Baja",'Mapa de Riesgos'!#REF!="Menor"),CONCATENATE("R",'Mapa de Riesgos'!$A$13),"")</f>
        <v>#REF!</v>
      </c>
      <c r="P44" s="111" t="e">
        <f>+IF(AND('Mapa de Riesgos'!#REF!="Muy Baja",'Mapa de Riesgos'!#REF!="Menor"),CONCATENATE("R",'Mapa de Riesgos'!$A$28),"")</f>
        <v>#REF!</v>
      </c>
      <c r="Q44" s="111" t="e">
        <f>+IF(AND('Mapa de Riesgos'!#REF!="Muy Baja",'Mapa de Riesgos'!#REF!="Menor"),CONCATENATE("R",'Mapa de Riesgos'!$A$71),"")</f>
        <v>#REF!</v>
      </c>
      <c r="R44" s="111" t="e">
        <f>+IF(AND('Mapa de Riesgos'!#REF!="Muy Baja",'Mapa de Riesgos'!#REF!="Menor"),CONCATENATE("R",'Mapa de Riesgos'!$A$119),"")</f>
        <v>#REF!</v>
      </c>
      <c r="S44" s="111" t="e">
        <f>+IF(AND('Mapa de Riesgos'!#REF!="Muy Baja",'Mapa de Riesgos'!#REF!="Menor"),CONCATENATE("R",'Mapa de Riesgos'!$A$167),"")</f>
        <v>#REF!</v>
      </c>
      <c r="T44" s="123" t="e">
        <f>+IF(AND('Mapa de Riesgos'!#REF!="Muy Baja",'Mapa de Riesgos'!#REF!="Moderado"),CONCATENATE("R",'Mapa de Riesgos'!$A$13),"")</f>
        <v>#REF!</v>
      </c>
      <c r="U44" s="110" t="e">
        <f>+IF(AND('Mapa de Riesgos'!#REF!="Muy Baja",'Mapa de Riesgos'!#REF!="Moderado"),CONCATENATE("R",'Mapa de Riesgos'!$A$28),"")</f>
        <v>#REF!</v>
      </c>
      <c r="V44" s="110" t="e">
        <f>+IF(AND('Mapa de Riesgos'!#REF!="Muy Baja",'Mapa de Riesgos'!#REF!="Moderado"),CONCATENATE("R",'Mapa de Riesgos'!$A$71),"")</f>
        <v>#REF!</v>
      </c>
      <c r="W44" s="110" t="e">
        <f>+IF(AND('Mapa de Riesgos'!#REF!="Muy Baja",'Mapa de Riesgos'!#REF!="Moderado"),CONCATENATE("R",'Mapa de Riesgos'!$A$119),"")</f>
        <v>#REF!</v>
      </c>
      <c r="X44" s="124" t="e">
        <f>+IF(AND('Mapa de Riesgos'!#REF!="Muy Baja",'Mapa de Riesgos'!#REF!="Moderado"),CONCATENATE("R",'Mapa de Riesgos'!$A$167),"")</f>
        <v>#REF!</v>
      </c>
      <c r="Y44" s="108" t="e">
        <f>+IF(AND('Mapa de Riesgos'!#REF!="Muy Baja",'Mapa de Riesgos'!#REF!="Mayor"),CONCATENATE("R",'Mapa de Riesgos'!$A$13),"")</f>
        <v>#REF!</v>
      </c>
      <c r="Z44" s="108" t="e">
        <f>+IF(AND('Mapa de Riesgos'!#REF!="Muy Baja",'Mapa de Riesgos'!#REF!="Mayor"),CONCATENATE("R",'Mapa de Riesgos'!$A$28),"")</f>
        <v>#REF!</v>
      </c>
      <c r="AA44" s="108" t="e">
        <f>+IF(AND('Mapa de Riesgos'!#REF!="Muy Baja",'Mapa de Riesgos'!#REF!="Mayor"),CONCATENATE("R",'Mapa de Riesgos'!$A$71),"")</f>
        <v>#REF!</v>
      </c>
      <c r="AB44" s="108" t="e">
        <f>+IF(AND('Mapa de Riesgos'!#REF!="Muy Baja",'Mapa de Riesgos'!#REF!="Mayor"),CONCATENATE("R",'Mapa de Riesgos'!$A$119),"")</f>
        <v>#REF!</v>
      </c>
      <c r="AC44" s="116" t="e">
        <f>+IF(AND('Mapa de Riesgos'!#REF!="Muy Baja",'Mapa de Riesgos'!#REF!="Mayor"),CONCATENATE("R",'Mapa de Riesgos'!$A$167),"")</f>
        <v>#REF!</v>
      </c>
      <c r="AD44" s="109" t="e">
        <f>+IF(AND('Mapa de Riesgos'!#REF!="Muy Baja",'Mapa de Riesgos'!#REF!="Catastrófico"),CONCATENATE("R",'Mapa de Riesgos'!$A$13),"")</f>
        <v>#REF!</v>
      </c>
      <c r="AE44" s="109" t="e">
        <f>+IF(AND('Mapa de Riesgos'!#REF!="Muy Baja",'Mapa de Riesgos'!#REF!="Catastrófico"),CONCATENATE("R",'Mapa de Riesgos'!$A$28),"")</f>
        <v>#REF!</v>
      </c>
      <c r="AF44" s="109" t="e">
        <f>+IF(AND('Mapa de Riesgos'!#REF!="Muy Baja",'Mapa de Riesgos'!#REF!="Catastrófico"),CONCATENATE("R",'Mapa de Riesgos'!$A$71),"")</f>
        <v>#REF!</v>
      </c>
      <c r="AG44" s="109" t="e">
        <f>+IF(AND('Mapa de Riesgos'!#REF!="Muy Baja",'Mapa de Riesgos'!#REF!="Catastrófico"),CONCATENATE("R",'Mapa de Riesgos'!$A$119),"")</f>
        <v>#REF!</v>
      </c>
      <c r="AH44" s="135" t="e">
        <f>+IF(AND('Mapa de Riesgos'!#REF!="Muy Baja",'Mapa de Riesgos'!#REF!="Catastrófico"),CONCATENATE("R",'Mapa de Riesgos'!$A$167),"")</f>
        <v>#REF!</v>
      </c>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row>
    <row r="45" spans="1:75" ht="19.5" thickBot="1" x14ac:dyDescent="0.35">
      <c r="A45" s="39"/>
      <c r="B45" s="288"/>
      <c r="C45" s="288"/>
      <c r="D45" s="289"/>
      <c r="E45" s="294"/>
      <c r="F45" s="295"/>
      <c r="G45" s="295"/>
      <c r="H45" s="295"/>
      <c r="I45" s="295"/>
      <c r="J45" s="131" t="e">
        <f>+IF(AND('Mapa de Riesgos'!#REF!="Muy Baja",'Mapa de Riesgos'!#REF!="AAeve"),CONCATENATE("R",'Mapa de Riesgos'!$A$16),"")</f>
        <v>#REF!</v>
      </c>
      <c r="K45" s="132" t="e">
        <f>+IF(AND('Mapa de Riesgos'!#REF!="Muy Baja",'Mapa de Riesgos'!#REF!="AAeve"),CONCATENATE("R",'Mapa de Riesgos'!$A$29),"")</f>
        <v>#REF!</v>
      </c>
      <c r="L45" s="132" t="e">
        <f>+IF(AND('Mapa de Riesgos'!#REF!="Muy Baja",'Mapa de Riesgos'!#REF!="AAeve"),CONCATENATE("R",'Mapa de Riesgos'!$A$77),"")</f>
        <v>#REF!</v>
      </c>
      <c r="M45" s="132" t="e">
        <f>+IF(AND('Mapa de Riesgos'!#REF!="Muy Baja",'Mapa de Riesgos'!#REF!="AAeve"),CONCATENATE("R",'Mapa de Riesgos'!$A$125),"")</f>
        <v>#REF!</v>
      </c>
      <c r="N45" s="132" t="e">
        <f>+IF(AND('Mapa de Riesgos'!#REF!="Muy Baja",'Mapa de Riesgos'!#REF!="AAeve"),CONCATENATE("R",'Mapa de Riesgos'!$A$173),"")</f>
        <v>#REF!</v>
      </c>
      <c r="O45" s="131" t="e">
        <f>+IF(AND('Mapa de Riesgos'!#REF!="Muy Baja",'Mapa de Riesgos'!#REF!="Menor"),CONCATENATE("R",'Mapa de Riesgos'!$A$16),"")</f>
        <v>#REF!</v>
      </c>
      <c r="P45" s="132" t="e">
        <f>+IF(AND('Mapa de Riesgos'!#REF!="Muy Baja",'Mapa de Riesgos'!#REF!="Menor"),CONCATENATE("R",'Mapa de Riesgos'!$A$29),"")</f>
        <v>#REF!</v>
      </c>
      <c r="Q45" s="132" t="e">
        <f>+IF(AND('Mapa de Riesgos'!#REF!="Muy Baja",'Mapa de Riesgos'!#REF!="Menor"),CONCATENATE("R",'Mapa de Riesgos'!$A$77),"")</f>
        <v>#REF!</v>
      </c>
      <c r="R45" s="132" t="e">
        <f>+IF(AND('Mapa de Riesgos'!#REF!="Muy Baja",'Mapa de Riesgos'!#REF!="Menor"),CONCATENATE("R",'Mapa de Riesgos'!$A$125),"")</f>
        <v>#REF!</v>
      </c>
      <c r="S45" s="132" t="e">
        <f>+IF(AND('Mapa de Riesgos'!#REF!="Muy Baja",'Mapa de Riesgos'!#REF!="Menor"),CONCATENATE("R",'Mapa de Riesgos'!$A$173),"")</f>
        <v>#REF!</v>
      </c>
      <c r="T45" s="125" t="e">
        <f>+IF(AND('Mapa de Riesgos'!#REF!="Muy Baja",'Mapa de Riesgos'!#REF!="Moderado"),CONCATENATE("R",'Mapa de Riesgos'!$A$16),"")</f>
        <v>#REF!</v>
      </c>
      <c r="U45" s="126" t="e">
        <f>+IF(AND('Mapa de Riesgos'!#REF!="Muy Baja",'Mapa de Riesgos'!#REF!="Moderado"),CONCATENATE("R",'Mapa de Riesgos'!$A$29),"")</f>
        <v>#REF!</v>
      </c>
      <c r="V45" s="126" t="e">
        <f>+IF(AND('Mapa de Riesgos'!#REF!="Muy Baja",'Mapa de Riesgos'!#REF!="Moderado"),CONCATENATE("R",'Mapa de Riesgos'!$A$77),"")</f>
        <v>#REF!</v>
      </c>
      <c r="W45" s="126" t="e">
        <f>+IF(AND('Mapa de Riesgos'!#REF!="Muy Baja",'Mapa de Riesgos'!#REF!="Moderado"),CONCATENATE("R",'Mapa de Riesgos'!$A$125),"")</f>
        <v>#REF!</v>
      </c>
      <c r="X45" s="127" t="e">
        <f>+IF(AND('Mapa de Riesgos'!#REF!="Muy Baja",'Mapa de Riesgos'!#REF!="Moderado"),CONCATENATE("R",'Mapa de Riesgos'!$A$173),"")</f>
        <v>#REF!</v>
      </c>
      <c r="Y45" s="118" t="e">
        <f>+IF(AND('Mapa de Riesgos'!#REF!="Muy Baja",'Mapa de Riesgos'!#REF!="Mayor"),CONCATENATE("R",'Mapa de Riesgos'!$A$16),"")</f>
        <v>#REF!</v>
      </c>
      <c r="Z45" s="118" t="e">
        <f>+IF(AND('Mapa de Riesgos'!#REF!="Muy Baja",'Mapa de Riesgos'!#REF!="Mayor"),CONCATENATE("R",'Mapa de Riesgos'!$A$29),"")</f>
        <v>#REF!</v>
      </c>
      <c r="AA45" s="118" t="e">
        <f>+IF(AND('Mapa de Riesgos'!#REF!="Muy Baja",'Mapa de Riesgos'!#REF!="Mayor"),CONCATENATE("R",'Mapa de Riesgos'!$A$77),"")</f>
        <v>#REF!</v>
      </c>
      <c r="AB45" s="118" t="e">
        <f>+IF(AND('Mapa de Riesgos'!#REF!="Muy Baja",'Mapa de Riesgos'!#REF!="Mayor"),CONCATENATE("R",'Mapa de Riesgos'!$A$125),"")</f>
        <v>#REF!</v>
      </c>
      <c r="AC45" s="119" t="e">
        <f>+IF(AND('Mapa de Riesgos'!#REF!="Muy Baja",'Mapa de Riesgos'!#REF!="Mayor"),CONCATENATE("R",'Mapa de Riesgos'!$A$173),"")</f>
        <v>#REF!</v>
      </c>
      <c r="AD45" s="136" t="e">
        <f>+IF(AND('Mapa de Riesgos'!#REF!="Muy Baja",'Mapa de Riesgos'!#REF!="Catastrófico"),CONCATENATE("R",'Mapa de Riesgos'!$A$16),"")</f>
        <v>#REF!</v>
      </c>
      <c r="AE45" s="136" t="e">
        <f>+IF(AND('Mapa de Riesgos'!#REF!="Muy Baja",'Mapa de Riesgos'!#REF!="Catastrófico"),CONCATENATE("R",'Mapa de Riesgos'!$A$29),"")</f>
        <v>#REF!</v>
      </c>
      <c r="AF45" s="136" t="e">
        <f>+IF(AND('Mapa de Riesgos'!#REF!="Muy Baja",'Mapa de Riesgos'!#REF!="Catastrófico"),CONCATENATE("R",'Mapa de Riesgos'!$A$77),"")</f>
        <v>#REF!</v>
      </c>
      <c r="AG45" s="136" t="e">
        <f>+IF(AND('Mapa de Riesgos'!#REF!="Muy Baja",'Mapa de Riesgos'!#REF!="Catastrófico"),CONCATENATE("R",'Mapa de Riesgos'!$A$125),"")</f>
        <v>#REF!</v>
      </c>
      <c r="AH45" s="137" t="e">
        <f>+IF(AND('Mapa de Riesgos'!#REF!="Muy Baja",'Mapa de Riesgos'!#REF!="Catastrófico"),CONCATENATE("R",'Mapa de Riesgos'!$A$173),"")</f>
        <v>#REF!</v>
      </c>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row>
    <row r="46" spans="1:75" ht="153" customHeight="1" thickBot="1" x14ac:dyDescent="0.3">
      <c r="A46" s="39"/>
      <c r="B46" s="39"/>
      <c r="C46" s="39"/>
      <c r="D46" s="39"/>
      <c r="E46" s="39"/>
      <c r="F46" s="39"/>
      <c r="G46" s="39"/>
      <c r="H46" s="39"/>
      <c r="I46" s="39"/>
      <c r="J46" s="332" t="s">
        <v>85</v>
      </c>
      <c r="K46" s="333"/>
      <c r="L46" s="333"/>
      <c r="M46" s="333"/>
      <c r="N46" s="334"/>
      <c r="O46" s="332" t="s">
        <v>86</v>
      </c>
      <c r="P46" s="333"/>
      <c r="Q46" s="333"/>
      <c r="R46" s="333"/>
      <c r="S46" s="334"/>
      <c r="T46" s="332" t="s">
        <v>87</v>
      </c>
      <c r="U46" s="333"/>
      <c r="V46" s="333"/>
      <c r="W46" s="333"/>
      <c r="X46" s="334"/>
      <c r="Y46" s="332" t="s">
        <v>88</v>
      </c>
      <c r="Z46" s="333"/>
      <c r="AA46" s="333"/>
      <c r="AB46" s="333"/>
      <c r="AC46" s="334"/>
      <c r="AD46" s="332" t="s">
        <v>89</v>
      </c>
      <c r="AE46" s="333"/>
      <c r="AF46" s="333"/>
      <c r="AG46" s="333"/>
      <c r="AH46" s="334"/>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c r="BW46" s="39"/>
    </row>
    <row r="47" spans="1:75"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row>
    <row r="48" spans="1:75"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row>
    <row r="49" spans="1:75"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row>
    <row r="50" spans="1:75"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row>
    <row r="51" spans="1:75"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row>
    <row r="52" spans="1:75"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row>
    <row r="53" spans="1:75"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row>
    <row r="54" spans="1:75"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row>
    <row r="55" spans="1:75"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row>
    <row r="56" spans="1:75"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row>
    <row r="57" spans="1:75"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row>
    <row r="58" spans="1:75"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row>
    <row r="59" spans="1:75"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row>
    <row r="60" spans="1:75"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row>
    <row r="61" spans="1:75"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row>
    <row r="62" spans="1:75"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row>
    <row r="63" spans="1:75"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row>
    <row r="64" spans="1:75"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row>
    <row r="65" spans="1:75"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row>
    <row r="66" spans="1:75"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row>
    <row r="67" spans="1:75"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row>
    <row r="68" spans="1:75"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row>
    <row r="69" spans="1:75"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row>
    <row r="70" spans="1:75"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row>
    <row r="71" spans="1:75"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row>
    <row r="72" spans="1:75"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row>
    <row r="73" spans="1:75"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row>
    <row r="74" spans="1:75"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row>
    <row r="75" spans="1:75"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row>
    <row r="76" spans="1:75"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row>
    <row r="77" spans="1:75"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row>
    <row r="78" spans="1:75"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row>
    <row r="79" spans="1:75"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row>
    <row r="80" spans="1:75"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row>
    <row r="81" spans="1:58"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row>
    <row r="82" spans="1:58"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row>
    <row r="83" spans="1:58"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row>
    <row r="84" spans="1:58"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row>
    <row r="85" spans="1:58"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row>
    <row r="86" spans="1:58"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row>
    <row r="87" spans="1:58"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row>
    <row r="88" spans="1:58"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row>
    <row r="89" spans="1:58"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row>
    <row r="90" spans="1:58"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row>
    <row r="91" spans="1:58"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row>
    <row r="92" spans="1:58"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row>
    <row r="93" spans="1:58"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row>
    <row r="94" spans="1:58"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row>
    <row r="95" spans="1:58"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row>
    <row r="96" spans="1:58"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row>
    <row r="97" spans="1:58"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row>
    <row r="98" spans="1:58"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row>
    <row r="99" spans="1:58"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row>
    <row r="100" spans="1:58"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row>
    <row r="101" spans="1:58"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row>
    <row r="102" spans="1:58"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row>
    <row r="103" spans="1:58"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row>
    <row r="104" spans="1:58"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row>
    <row r="105" spans="1:58"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row>
    <row r="106" spans="1:58"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row>
    <row r="107" spans="1:58"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row>
    <row r="108" spans="1:58"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row>
    <row r="109" spans="1:58"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row>
    <row r="110" spans="1:58" x14ac:dyDescent="0.25">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row>
    <row r="111" spans="1:58" x14ac:dyDescent="0.25">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row>
    <row r="112" spans="1:58" x14ac:dyDescent="0.25">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row>
    <row r="113" spans="2:58" x14ac:dyDescent="0.25">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row>
    <row r="114" spans="2:58" x14ac:dyDescent="0.25">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row>
    <row r="115" spans="2:58" x14ac:dyDescent="0.25">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row>
    <row r="116" spans="2:58" x14ac:dyDescent="0.25">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row>
    <row r="117" spans="2:58" x14ac:dyDescent="0.25">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row>
    <row r="118" spans="2:58" x14ac:dyDescent="0.25">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row>
    <row r="119" spans="2:58" x14ac:dyDescent="0.25">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row>
    <row r="120" spans="2:58" x14ac:dyDescent="0.25">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row>
    <row r="121" spans="2:58" x14ac:dyDescent="0.25">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row>
    <row r="122" spans="2:58" x14ac:dyDescent="0.25">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row>
    <row r="123" spans="2:58" x14ac:dyDescent="0.25">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row>
    <row r="124" spans="2:58" x14ac:dyDescent="0.25">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row>
    <row r="125" spans="2:58" x14ac:dyDescent="0.25">
      <c r="B125" s="39"/>
      <c r="C125" s="39"/>
      <c r="D125" s="39"/>
      <c r="E125" s="39"/>
      <c r="F125" s="39"/>
      <c r="G125" s="39"/>
      <c r="H125" s="39"/>
      <c r="I125" s="39"/>
    </row>
    <row r="126" spans="2:58" x14ac:dyDescent="0.25">
      <c r="B126" s="39"/>
      <c r="C126" s="39"/>
      <c r="D126" s="39"/>
      <c r="E126" s="39"/>
      <c r="F126" s="39"/>
      <c r="G126" s="39"/>
      <c r="H126" s="39"/>
      <c r="I126" s="39"/>
    </row>
    <row r="127" spans="2:58" x14ac:dyDescent="0.25">
      <c r="B127" s="39"/>
      <c r="C127" s="39"/>
      <c r="D127" s="39"/>
      <c r="E127" s="39"/>
      <c r="F127" s="39"/>
      <c r="G127" s="39"/>
      <c r="H127" s="39"/>
      <c r="I127" s="39"/>
    </row>
    <row r="128" spans="2:58" x14ac:dyDescent="0.25">
      <c r="B128" s="39"/>
      <c r="C128" s="39"/>
      <c r="D128" s="39"/>
      <c r="E128" s="39"/>
      <c r="F128" s="39"/>
      <c r="G128" s="39"/>
      <c r="H128" s="39"/>
      <c r="I128" s="39"/>
    </row>
  </sheetData>
  <mergeCells count="17">
    <mergeCell ref="B2:I4"/>
    <mergeCell ref="J2:AH4"/>
    <mergeCell ref="B6:D45"/>
    <mergeCell ref="E6:I13"/>
    <mergeCell ref="AJ6:AO13"/>
    <mergeCell ref="E14:I21"/>
    <mergeCell ref="AJ14:AO21"/>
    <mergeCell ref="E22:I29"/>
    <mergeCell ref="AJ22:AO29"/>
    <mergeCell ref="E30:I37"/>
    <mergeCell ref="AJ30:AO37"/>
    <mergeCell ref="E38:I45"/>
    <mergeCell ref="J46:N46"/>
    <mergeCell ref="O46:S46"/>
    <mergeCell ref="T46:X46"/>
    <mergeCell ref="Y46:AC46"/>
    <mergeCell ref="AD46:AH46"/>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D19" sqref="D19"/>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39"/>
      <c r="B1" s="335" t="s">
        <v>90</v>
      </c>
      <c r="C1" s="335"/>
      <c r="D1" s="335"/>
      <c r="E1" s="39"/>
      <c r="F1" s="39"/>
      <c r="G1" s="39"/>
      <c r="H1" s="39"/>
      <c r="I1" s="39"/>
      <c r="J1" s="39"/>
      <c r="K1" s="39"/>
      <c r="L1" s="39"/>
      <c r="M1" s="39"/>
      <c r="N1" s="39"/>
      <c r="O1" s="39"/>
      <c r="P1" s="39"/>
      <c r="Q1" s="39"/>
      <c r="R1" s="39"/>
      <c r="S1" s="39"/>
      <c r="T1" s="39"/>
      <c r="U1" s="39"/>
      <c r="V1" s="39"/>
      <c r="W1" s="39"/>
      <c r="X1" s="39"/>
      <c r="Y1" s="39"/>
      <c r="Z1" s="39"/>
      <c r="AA1" s="39"/>
      <c r="AB1" s="39"/>
      <c r="AC1" s="39"/>
      <c r="AD1" s="39"/>
      <c r="AE1" s="39"/>
    </row>
    <row r="2" spans="1:37" x14ac:dyDescent="0.25">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row>
    <row r="3" spans="1:37" ht="25.5" x14ac:dyDescent="0.25">
      <c r="A3" s="39"/>
      <c r="B3" s="8"/>
      <c r="C3" s="9" t="s">
        <v>91</v>
      </c>
      <c r="D3" s="9" t="s">
        <v>75</v>
      </c>
      <c r="E3" s="39"/>
      <c r="F3" s="39"/>
      <c r="G3" s="39"/>
      <c r="H3" s="39"/>
      <c r="I3" s="39"/>
      <c r="J3" s="39"/>
      <c r="K3" s="39"/>
      <c r="L3" s="39"/>
      <c r="M3" s="39"/>
      <c r="N3" s="39"/>
      <c r="O3" s="39"/>
      <c r="P3" s="39"/>
      <c r="Q3" s="39"/>
      <c r="R3" s="39"/>
      <c r="S3" s="39"/>
      <c r="T3" s="39"/>
      <c r="U3" s="39"/>
      <c r="V3" s="39"/>
      <c r="W3" s="39"/>
      <c r="X3" s="39"/>
      <c r="Y3" s="39"/>
      <c r="Z3" s="39"/>
      <c r="AA3" s="39"/>
      <c r="AB3" s="39"/>
      <c r="AC3" s="39"/>
      <c r="AD3" s="39"/>
      <c r="AE3" s="39"/>
    </row>
    <row r="4" spans="1:37" ht="51" x14ac:dyDescent="0.25">
      <c r="A4" s="39"/>
      <c r="B4" s="10" t="s">
        <v>92</v>
      </c>
      <c r="C4" s="11" t="s">
        <v>93</v>
      </c>
      <c r="D4" s="12">
        <v>0.2</v>
      </c>
      <c r="E4" s="39"/>
      <c r="F4" s="39"/>
      <c r="G4" s="39"/>
      <c r="H4" s="39"/>
      <c r="I4" s="39"/>
      <c r="J4" s="39"/>
      <c r="K4" s="39"/>
      <c r="L4" s="39"/>
      <c r="M4" s="39"/>
      <c r="N4" s="39"/>
      <c r="O4" s="39"/>
      <c r="P4" s="39"/>
      <c r="Q4" s="39"/>
      <c r="R4" s="39"/>
      <c r="S4" s="39"/>
      <c r="T4" s="39"/>
      <c r="U4" s="39"/>
      <c r="V4" s="39"/>
      <c r="W4" s="39"/>
      <c r="X4" s="39"/>
      <c r="Y4" s="39"/>
      <c r="Z4" s="39"/>
      <c r="AA4" s="39"/>
      <c r="AB4" s="39"/>
      <c r="AC4" s="39"/>
      <c r="AD4" s="39"/>
      <c r="AE4" s="39"/>
    </row>
    <row r="5" spans="1:37" ht="51" x14ac:dyDescent="0.25">
      <c r="A5" s="39"/>
      <c r="B5" s="13" t="s">
        <v>94</v>
      </c>
      <c r="C5" s="14" t="s">
        <v>95</v>
      </c>
      <c r="D5" s="15">
        <v>0.4</v>
      </c>
      <c r="E5" s="39"/>
      <c r="F5" s="39"/>
      <c r="G5" s="39"/>
      <c r="H5" s="39"/>
      <c r="I5" s="39"/>
      <c r="J5" s="39"/>
      <c r="K5" s="39"/>
      <c r="L5" s="39"/>
      <c r="M5" s="39"/>
      <c r="N5" s="39"/>
      <c r="O5" s="39"/>
      <c r="P5" s="39"/>
      <c r="Q5" s="39"/>
      <c r="R5" s="39"/>
      <c r="S5" s="39"/>
      <c r="T5" s="39"/>
      <c r="U5" s="39"/>
      <c r="V5" s="39"/>
      <c r="W5" s="39"/>
      <c r="X5" s="39"/>
      <c r="Y5" s="39"/>
      <c r="Z5" s="39"/>
      <c r="AA5" s="39"/>
      <c r="AB5" s="39"/>
      <c r="AC5" s="39"/>
      <c r="AD5" s="39"/>
      <c r="AE5" s="39"/>
    </row>
    <row r="6" spans="1:37" ht="51" x14ac:dyDescent="0.25">
      <c r="A6" s="39"/>
      <c r="B6" s="16" t="s">
        <v>96</v>
      </c>
      <c r="C6" s="14" t="s">
        <v>97</v>
      </c>
      <c r="D6" s="15">
        <v>0.6</v>
      </c>
      <c r="E6" s="39"/>
      <c r="F6" s="39"/>
      <c r="G6" s="39"/>
      <c r="H6" s="39"/>
      <c r="I6" s="39"/>
      <c r="J6" s="39"/>
      <c r="K6" s="39"/>
      <c r="L6" s="39"/>
      <c r="M6" s="39"/>
      <c r="N6" s="39"/>
      <c r="O6" s="39"/>
      <c r="P6" s="39"/>
      <c r="Q6" s="39"/>
      <c r="R6" s="39"/>
      <c r="S6" s="39"/>
      <c r="T6" s="39"/>
      <c r="U6" s="39"/>
      <c r="V6" s="39"/>
      <c r="W6" s="39"/>
      <c r="X6" s="39"/>
      <c r="Y6" s="39"/>
      <c r="Z6" s="39"/>
      <c r="AA6" s="39"/>
      <c r="AB6" s="39"/>
      <c r="AC6" s="39"/>
      <c r="AD6" s="39"/>
      <c r="AE6" s="39"/>
    </row>
    <row r="7" spans="1:37" ht="76.5" x14ac:dyDescent="0.25">
      <c r="A7" s="39"/>
      <c r="B7" s="17" t="s">
        <v>98</v>
      </c>
      <c r="C7" s="14" t="s">
        <v>99</v>
      </c>
      <c r="D7" s="15">
        <v>0.8</v>
      </c>
      <c r="E7" s="39"/>
      <c r="F7" s="39"/>
      <c r="G7" s="39"/>
      <c r="H7" s="39"/>
      <c r="I7" s="39"/>
      <c r="J7" s="39"/>
      <c r="K7" s="39"/>
      <c r="L7" s="39"/>
      <c r="M7" s="39"/>
      <c r="N7" s="39"/>
      <c r="O7" s="39"/>
      <c r="P7" s="39"/>
      <c r="Q7" s="39"/>
      <c r="R7" s="39"/>
      <c r="S7" s="39"/>
      <c r="T7" s="39"/>
      <c r="U7" s="39"/>
      <c r="V7" s="39"/>
      <c r="W7" s="39"/>
      <c r="X7" s="39"/>
      <c r="Y7" s="39"/>
      <c r="Z7" s="39"/>
      <c r="AA7" s="39"/>
      <c r="AB7" s="39"/>
      <c r="AC7" s="39"/>
      <c r="AD7" s="39"/>
      <c r="AE7" s="39"/>
    </row>
    <row r="8" spans="1:37" ht="51" x14ac:dyDescent="0.25">
      <c r="A8" s="39"/>
      <c r="B8" s="18" t="s">
        <v>100</v>
      </c>
      <c r="C8" s="14" t="s">
        <v>101</v>
      </c>
      <c r="D8" s="15">
        <v>1</v>
      </c>
      <c r="E8" s="39"/>
      <c r="F8" s="39"/>
      <c r="G8" s="39"/>
      <c r="H8" s="39"/>
      <c r="I8" s="39"/>
      <c r="J8" s="39"/>
      <c r="K8" s="39"/>
      <c r="L8" s="39"/>
      <c r="M8" s="39"/>
      <c r="N8" s="39"/>
      <c r="O8" s="39"/>
      <c r="P8" s="39"/>
      <c r="Q8" s="39"/>
      <c r="R8" s="39"/>
      <c r="S8" s="39"/>
      <c r="T8" s="39"/>
      <c r="U8" s="39"/>
      <c r="V8" s="39"/>
      <c r="W8" s="39"/>
      <c r="X8" s="39"/>
      <c r="Y8" s="39"/>
      <c r="Z8" s="39"/>
      <c r="AA8" s="39"/>
      <c r="AB8" s="39"/>
      <c r="AC8" s="39"/>
      <c r="AD8" s="39"/>
      <c r="AE8" s="39"/>
    </row>
    <row r="9" spans="1:37" x14ac:dyDescent="0.25">
      <c r="A9" s="39"/>
      <c r="B9" s="59"/>
      <c r="C9" s="59"/>
      <c r="D9" s="5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row>
    <row r="10" spans="1:37" ht="16.5" x14ac:dyDescent="0.25">
      <c r="A10" s="39"/>
      <c r="B10" s="60"/>
      <c r="C10" s="59"/>
      <c r="D10" s="5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row>
    <row r="11" spans="1:37" x14ac:dyDescent="0.25">
      <c r="A11" s="39"/>
      <c r="B11" s="59"/>
      <c r="C11" s="59"/>
      <c r="D11" s="59"/>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row>
    <row r="12" spans="1:37" x14ac:dyDescent="0.25">
      <c r="A12" s="39"/>
      <c r="B12" s="59"/>
      <c r="C12" s="59"/>
      <c r="D12" s="59"/>
      <c r="E12" s="39"/>
      <c r="F12" s="39"/>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row>
    <row r="13" spans="1:37" x14ac:dyDescent="0.25">
      <c r="A13" s="39"/>
      <c r="B13" s="59"/>
      <c r="C13" s="59"/>
      <c r="D13" s="59"/>
      <c r="E13" s="39"/>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row>
    <row r="14" spans="1:37" x14ac:dyDescent="0.25">
      <c r="A14" s="39"/>
      <c r="B14" s="59"/>
      <c r="C14" s="59"/>
      <c r="D14" s="5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row>
    <row r="15" spans="1:37" x14ac:dyDescent="0.25">
      <c r="A15" s="39"/>
      <c r="B15" s="59"/>
      <c r="C15" s="59"/>
      <c r="D15" s="5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row>
    <row r="16" spans="1:37" x14ac:dyDescent="0.25">
      <c r="A16" s="39"/>
      <c r="B16" s="59"/>
      <c r="C16" s="59"/>
      <c r="D16" s="5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row>
    <row r="17" spans="1:37" x14ac:dyDescent="0.25">
      <c r="A17" s="39"/>
      <c r="B17" s="59"/>
      <c r="C17" s="59"/>
      <c r="D17" s="5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row>
    <row r="18" spans="1:37" x14ac:dyDescent="0.25">
      <c r="A18" s="39"/>
      <c r="B18" s="59"/>
      <c r="C18" s="59"/>
      <c r="D18" s="5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row>
    <row r="19" spans="1:37" x14ac:dyDescent="0.25">
      <c r="A19" s="39"/>
      <c r="B19" s="39"/>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row>
    <row r="20" spans="1:37" x14ac:dyDescent="0.25">
      <c r="A20" s="39"/>
      <c r="B20" s="39"/>
      <c r="C20" s="39"/>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row>
    <row r="21" spans="1:37" x14ac:dyDescent="0.25">
      <c r="A21" s="39"/>
      <c r="B21" s="39"/>
      <c r="C21" s="39"/>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row>
    <row r="22" spans="1:37" x14ac:dyDescent="0.25">
      <c r="A22" s="39"/>
      <c r="B22" s="39"/>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row>
    <row r="23" spans="1:37" x14ac:dyDescent="0.25">
      <c r="A23" s="39"/>
      <c r="B23" s="39"/>
      <c r="C23" s="39"/>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row>
    <row r="24" spans="1:37" x14ac:dyDescent="0.25">
      <c r="A24" s="39"/>
      <c r="B24" s="39"/>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row>
    <row r="25" spans="1:37" x14ac:dyDescent="0.25">
      <c r="A25" s="39"/>
      <c r="B25" s="39"/>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row>
    <row r="26" spans="1:37"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row>
    <row r="27" spans="1:37"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row>
    <row r="28" spans="1:37" x14ac:dyDescent="0.25">
      <c r="A28" s="39"/>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row>
    <row r="29" spans="1:37" x14ac:dyDescent="0.25">
      <c r="A29" s="39"/>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row>
    <row r="30" spans="1:37" x14ac:dyDescent="0.25">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row>
    <row r="31" spans="1:37" x14ac:dyDescent="0.25">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row>
    <row r="32" spans="1:37" x14ac:dyDescent="0.2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row>
    <row r="33" spans="1:31" x14ac:dyDescent="0.25">
      <c r="A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row>
    <row r="34" spans="1:31" x14ac:dyDescent="0.25">
      <c r="A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row>
    <row r="35" spans="1:31" x14ac:dyDescent="0.25">
      <c r="A35" s="39"/>
    </row>
    <row r="36" spans="1:31" x14ac:dyDescent="0.25">
      <c r="A36" s="39"/>
    </row>
    <row r="37" spans="1:31" x14ac:dyDescent="0.25">
      <c r="A37" s="39"/>
    </row>
    <row r="38" spans="1:31" x14ac:dyDescent="0.25">
      <c r="A38" s="39"/>
    </row>
    <row r="39" spans="1:31" x14ac:dyDescent="0.25">
      <c r="A39" s="39"/>
    </row>
    <row r="40" spans="1:31" x14ac:dyDescent="0.25">
      <c r="A40" s="39"/>
    </row>
    <row r="41" spans="1:31" x14ac:dyDescent="0.25">
      <c r="A41" s="39"/>
    </row>
    <row r="42" spans="1:31" x14ac:dyDescent="0.25">
      <c r="A42" s="39"/>
    </row>
    <row r="43" spans="1:31" x14ac:dyDescent="0.25">
      <c r="A43" s="39"/>
    </row>
    <row r="44" spans="1:31" x14ac:dyDescent="0.25">
      <c r="A44" s="39"/>
    </row>
    <row r="45" spans="1:31" x14ac:dyDescent="0.25">
      <c r="A45" s="39"/>
    </row>
    <row r="46" spans="1:31" x14ac:dyDescent="0.25">
      <c r="A46" s="39"/>
    </row>
    <row r="47" spans="1:31" x14ac:dyDescent="0.25">
      <c r="A47" s="39"/>
    </row>
    <row r="48" spans="1:31" x14ac:dyDescent="0.25">
      <c r="A48" s="39"/>
    </row>
    <row r="49" spans="1:1" x14ac:dyDescent="0.25">
      <c r="A49" s="39"/>
    </row>
    <row r="50" spans="1:1" x14ac:dyDescent="0.25">
      <c r="A50" s="39"/>
    </row>
    <row r="51" spans="1:1" x14ac:dyDescent="0.25">
      <c r="A51" s="39"/>
    </row>
    <row r="52" spans="1:1" x14ac:dyDescent="0.25">
      <c r="A52" s="39"/>
    </row>
    <row r="53" spans="1:1" x14ac:dyDescent="0.25">
      <c r="A53" s="39"/>
    </row>
    <row r="54" spans="1:1" x14ac:dyDescent="0.25">
      <c r="A54" s="39"/>
    </row>
    <row r="55" spans="1:1" x14ac:dyDescent="0.25">
      <c r="A55" s="39"/>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U232"/>
  <sheetViews>
    <sheetView zoomScale="60" zoomScaleNormal="60" workbookViewId="0">
      <selection activeCell="C5" sqref="C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39"/>
      <c r="B1" s="336" t="s">
        <v>102</v>
      </c>
      <c r="C1" s="336"/>
      <c r="D1" s="336"/>
      <c r="E1" s="39"/>
      <c r="F1" s="39"/>
      <c r="G1" s="39"/>
      <c r="H1" s="39"/>
      <c r="I1" s="39"/>
      <c r="J1" s="39"/>
      <c r="K1" s="39"/>
      <c r="L1" s="39"/>
      <c r="M1" s="39"/>
      <c r="N1" s="39"/>
      <c r="O1" s="39"/>
      <c r="P1" s="39"/>
      <c r="Q1" s="39"/>
      <c r="R1" s="39"/>
      <c r="S1" s="39"/>
      <c r="T1" s="39"/>
      <c r="U1" s="39"/>
    </row>
    <row r="2" spans="1:21" x14ac:dyDescent="0.25">
      <c r="A2" s="39"/>
      <c r="B2" s="39"/>
      <c r="C2" s="39"/>
      <c r="D2" s="39"/>
      <c r="E2" s="39"/>
      <c r="F2" s="39"/>
      <c r="G2" s="39"/>
      <c r="H2" s="39"/>
      <c r="I2" s="39"/>
      <c r="J2" s="39"/>
      <c r="K2" s="39"/>
      <c r="L2" s="39"/>
      <c r="M2" s="39"/>
      <c r="N2" s="39"/>
      <c r="O2" s="39"/>
      <c r="P2" s="39"/>
      <c r="Q2" s="39"/>
      <c r="R2" s="39"/>
      <c r="S2" s="39"/>
      <c r="T2" s="39"/>
      <c r="U2" s="39"/>
    </row>
    <row r="3" spans="1:21" ht="30" x14ac:dyDescent="0.25">
      <c r="A3" s="39"/>
      <c r="B3" s="56"/>
      <c r="C3" s="29" t="s">
        <v>103</v>
      </c>
      <c r="D3" s="29" t="s">
        <v>104</v>
      </c>
      <c r="E3" s="39"/>
      <c r="F3" s="39"/>
      <c r="G3" s="39"/>
      <c r="H3" s="39"/>
      <c r="I3" s="39"/>
      <c r="J3" s="39"/>
      <c r="K3" s="39"/>
      <c r="L3" s="39"/>
      <c r="M3" s="39"/>
      <c r="N3" s="39"/>
      <c r="O3" s="39"/>
      <c r="P3" s="39"/>
      <c r="Q3" s="39"/>
      <c r="R3" s="39"/>
      <c r="S3" s="39"/>
      <c r="T3" s="39"/>
      <c r="U3" s="39"/>
    </row>
    <row r="4" spans="1:21" ht="33.75" x14ac:dyDescent="0.25">
      <c r="A4" s="55" t="s">
        <v>105</v>
      </c>
      <c r="B4" s="32" t="s">
        <v>106</v>
      </c>
      <c r="C4" s="37" t="s">
        <v>107</v>
      </c>
      <c r="D4" s="30" t="s">
        <v>108</v>
      </c>
      <c r="E4" s="39"/>
      <c r="F4" s="39"/>
      <c r="G4" s="39"/>
      <c r="H4" s="39"/>
      <c r="I4" s="39"/>
      <c r="J4" s="39"/>
      <c r="K4" s="39"/>
      <c r="L4" s="39"/>
      <c r="M4" s="39"/>
      <c r="N4" s="39"/>
      <c r="O4" s="39"/>
      <c r="P4" s="39"/>
      <c r="Q4" s="39"/>
      <c r="R4" s="39"/>
      <c r="S4" s="39"/>
      <c r="T4" s="39"/>
      <c r="U4" s="39"/>
    </row>
    <row r="5" spans="1:21" ht="67.5" x14ac:dyDescent="0.25">
      <c r="A5" s="55" t="s">
        <v>109</v>
      </c>
      <c r="B5" s="33" t="s">
        <v>110</v>
      </c>
      <c r="C5" s="38" t="s">
        <v>111</v>
      </c>
      <c r="D5" s="31" t="s">
        <v>112</v>
      </c>
      <c r="E5" s="39"/>
      <c r="F5" s="39"/>
      <c r="G5" s="39"/>
      <c r="H5" s="39"/>
      <c r="I5" s="39"/>
      <c r="J5" s="39"/>
      <c r="K5" s="39"/>
      <c r="L5" s="39"/>
      <c r="M5" s="39"/>
      <c r="N5" s="39"/>
      <c r="O5" s="39"/>
      <c r="P5" s="39"/>
      <c r="Q5" s="39"/>
      <c r="R5" s="39"/>
      <c r="S5" s="39"/>
      <c r="T5" s="39"/>
      <c r="U5" s="39"/>
    </row>
    <row r="6" spans="1:21" ht="67.5" x14ac:dyDescent="0.25">
      <c r="A6" s="55" t="s">
        <v>81</v>
      </c>
      <c r="B6" s="34" t="s">
        <v>113</v>
      </c>
      <c r="C6" s="38" t="s">
        <v>114</v>
      </c>
      <c r="D6" s="31" t="s">
        <v>115</v>
      </c>
      <c r="E6" s="39"/>
      <c r="F6" s="39"/>
      <c r="G6" s="39"/>
      <c r="H6" s="39"/>
      <c r="I6" s="39"/>
      <c r="J6" s="39"/>
      <c r="K6" s="39"/>
      <c r="L6" s="39"/>
      <c r="M6" s="39"/>
      <c r="N6" s="39"/>
      <c r="O6" s="39"/>
      <c r="P6" s="39"/>
      <c r="Q6" s="39"/>
      <c r="R6" s="39"/>
      <c r="S6" s="39"/>
      <c r="T6" s="39"/>
      <c r="U6" s="39"/>
    </row>
    <row r="7" spans="1:21" ht="101.25" x14ac:dyDescent="0.25">
      <c r="A7" s="55" t="s">
        <v>116</v>
      </c>
      <c r="B7" s="35" t="s">
        <v>117</v>
      </c>
      <c r="C7" s="38" t="s">
        <v>118</v>
      </c>
      <c r="D7" s="31" t="s">
        <v>119</v>
      </c>
      <c r="E7" s="39"/>
      <c r="F7" s="39"/>
      <c r="G7" s="39"/>
      <c r="H7" s="39"/>
      <c r="I7" s="39"/>
      <c r="J7" s="39"/>
      <c r="K7" s="39"/>
      <c r="L7" s="39"/>
      <c r="M7" s="39"/>
      <c r="N7" s="39"/>
      <c r="O7" s="39"/>
      <c r="P7" s="39"/>
      <c r="Q7" s="39"/>
      <c r="R7" s="39"/>
      <c r="S7" s="39"/>
      <c r="T7" s="39"/>
      <c r="U7" s="39"/>
    </row>
    <row r="8" spans="1:21" ht="67.5" x14ac:dyDescent="0.25">
      <c r="A8" s="55" t="s">
        <v>120</v>
      </c>
      <c r="B8" s="36" t="s">
        <v>121</v>
      </c>
      <c r="C8" s="38" t="s">
        <v>122</v>
      </c>
      <c r="D8" s="31" t="s">
        <v>123</v>
      </c>
      <c r="E8" s="39"/>
      <c r="F8" s="39"/>
      <c r="G8" s="39"/>
      <c r="H8" s="39"/>
      <c r="I8" s="39"/>
      <c r="J8" s="39"/>
      <c r="K8" s="39"/>
      <c r="L8" s="39"/>
      <c r="M8" s="39"/>
      <c r="N8" s="39"/>
      <c r="O8" s="39"/>
      <c r="P8" s="39"/>
      <c r="Q8" s="39"/>
      <c r="R8" s="39"/>
      <c r="S8" s="39"/>
      <c r="T8" s="39"/>
      <c r="U8" s="39"/>
    </row>
    <row r="9" spans="1:21" ht="20.25" x14ac:dyDescent="0.25">
      <c r="A9" s="55"/>
      <c r="B9" s="55"/>
      <c r="C9" s="57"/>
      <c r="D9" s="57"/>
      <c r="E9" s="39"/>
      <c r="F9" s="39"/>
      <c r="G9" s="39"/>
      <c r="H9" s="39"/>
      <c r="I9" s="39"/>
      <c r="J9" s="39"/>
      <c r="K9" s="39"/>
      <c r="L9" s="39"/>
      <c r="M9" s="39"/>
      <c r="N9" s="39"/>
      <c r="O9" s="39"/>
      <c r="P9" s="39"/>
      <c r="Q9" s="39"/>
      <c r="R9" s="39"/>
      <c r="S9" s="39"/>
      <c r="T9" s="39"/>
      <c r="U9" s="39"/>
    </row>
    <row r="10" spans="1:21" ht="16.5" x14ac:dyDescent="0.25">
      <c r="A10" s="55"/>
      <c r="B10" s="58"/>
      <c r="C10" s="58"/>
      <c r="D10" s="58"/>
      <c r="E10" s="39"/>
      <c r="F10" s="39"/>
      <c r="G10" s="39"/>
      <c r="H10" s="39"/>
      <c r="I10" s="39"/>
      <c r="J10" s="39"/>
      <c r="K10" s="39"/>
      <c r="L10" s="39"/>
      <c r="M10" s="39"/>
      <c r="N10" s="39"/>
      <c r="O10" s="39"/>
      <c r="P10" s="39"/>
      <c r="Q10" s="39"/>
      <c r="R10" s="39"/>
      <c r="S10" s="39"/>
      <c r="T10" s="39"/>
      <c r="U10" s="39"/>
    </row>
    <row r="11" spans="1:21" x14ac:dyDescent="0.25">
      <c r="A11" s="55"/>
      <c r="B11" s="55" t="s">
        <v>124</v>
      </c>
      <c r="C11" s="55" t="s">
        <v>125</v>
      </c>
      <c r="D11" s="55" t="s">
        <v>126</v>
      </c>
      <c r="E11" s="39"/>
      <c r="F11" s="39"/>
      <c r="G11" s="39"/>
      <c r="H11" s="39"/>
      <c r="I11" s="39"/>
      <c r="J11" s="39"/>
      <c r="K11" s="39"/>
      <c r="L11" s="39"/>
      <c r="M11" s="39"/>
      <c r="N11" s="39"/>
      <c r="O11" s="39"/>
      <c r="P11" s="39"/>
      <c r="Q11" s="39"/>
      <c r="R11" s="39"/>
      <c r="S11" s="39"/>
      <c r="T11" s="39"/>
      <c r="U11" s="39"/>
    </row>
    <row r="12" spans="1:21" x14ac:dyDescent="0.25">
      <c r="A12" s="55"/>
      <c r="B12" s="55" t="s">
        <v>127</v>
      </c>
      <c r="C12" s="55" t="s">
        <v>128</v>
      </c>
      <c r="D12" s="55" t="s">
        <v>129</v>
      </c>
      <c r="E12" s="39"/>
      <c r="F12" s="39"/>
      <c r="G12" s="39"/>
      <c r="H12" s="39"/>
      <c r="I12" s="39"/>
      <c r="J12" s="39"/>
      <c r="K12" s="39"/>
      <c r="L12" s="39"/>
      <c r="M12" s="39"/>
      <c r="N12" s="39"/>
      <c r="O12" s="39"/>
      <c r="P12" s="39"/>
      <c r="Q12" s="39"/>
      <c r="R12" s="39"/>
      <c r="S12" s="39"/>
      <c r="T12" s="39"/>
      <c r="U12" s="39"/>
    </row>
    <row r="13" spans="1:21" x14ac:dyDescent="0.25">
      <c r="A13" s="55"/>
      <c r="B13" s="55"/>
      <c r="C13" s="55" t="s">
        <v>130</v>
      </c>
      <c r="D13" s="55" t="s">
        <v>131</v>
      </c>
      <c r="E13" s="39"/>
      <c r="F13" s="39"/>
      <c r="G13" s="39"/>
      <c r="H13" s="39"/>
      <c r="I13" s="39"/>
      <c r="J13" s="39"/>
      <c r="K13" s="39"/>
      <c r="L13" s="39"/>
      <c r="M13" s="39"/>
      <c r="N13" s="39"/>
      <c r="O13" s="39"/>
      <c r="P13" s="39"/>
      <c r="Q13" s="39"/>
      <c r="R13" s="39"/>
      <c r="S13" s="39"/>
      <c r="T13" s="39"/>
      <c r="U13" s="39"/>
    </row>
    <row r="14" spans="1:21" x14ac:dyDescent="0.25">
      <c r="A14" s="55"/>
      <c r="B14" s="55"/>
      <c r="C14" s="55" t="s">
        <v>132</v>
      </c>
      <c r="D14" s="55" t="s">
        <v>133</v>
      </c>
      <c r="E14" s="39"/>
      <c r="F14" s="39"/>
      <c r="G14" s="39"/>
      <c r="H14" s="39"/>
      <c r="I14" s="39"/>
      <c r="J14" s="39"/>
      <c r="K14" s="39"/>
      <c r="L14" s="39"/>
      <c r="M14" s="39"/>
      <c r="N14" s="39"/>
      <c r="O14" s="39"/>
      <c r="P14" s="39"/>
      <c r="Q14" s="39"/>
      <c r="R14" s="39"/>
      <c r="S14" s="39"/>
      <c r="T14" s="39"/>
      <c r="U14" s="39"/>
    </row>
    <row r="15" spans="1:21" x14ac:dyDescent="0.25">
      <c r="A15" s="55"/>
      <c r="B15" s="55"/>
      <c r="C15" s="55" t="s">
        <v>134</v>
      </c>
      <c r="D15" s="55" t="s">
        <v>135</v>
      </c>
      <c r="E15" s="39"/>
      <c r="F15" s="39"/>
      <c r="G15" s="39"/>
      <c r="H15" s="39"/>
      <c r="I15" s="39"/>
      <c r="J15" s="39"/>
      <c r="K15" s="39"/>
      <c r="L15" s="39"/>
      <c r="M15" s="39"/>
      <c r="N15" s="39"/>
      <c r="O15" s="39"/>
      <c r="P15" s="39"/>
      <c r="Q15" s="39"/>
      <c r="R15" s="39"/>
      <c r="S15" s="39"/>
      <c r="T15" s="39"/>
      <c r="U15" s="39"/>
    </row>
    <row r="16" spans="1:21" x14ac:dyDescent="0.25">
      <c r="A16" s="55"/>
      <c r="B16" s="55"/>
      <c r="C16" s="55"/>
      <c r="D16" s="55"/>
      <c r="E16" s="39"/>
      <c r="F16" s="39"/>
      <c r="G16" s="39"/>
      <c r="H16" s="39"/>
      <c r="I16" s="39"/>
      <c r="J16" s="39"/>
      <c r="K16" s="39"/>
      <c r="L16" s="39"/>
      <c r="M16" s="39"/>
      <c r="N16" s="39"/>
      <c r="O16" s="39"/>
    </row>
    <row r="17" spans="1:15" x14ac:dyDescent="0.25">
      <c r="A17" s="55"/>
      <c r="B17" s="55"/>
      <c r="C17" s="55"/>
      <c r="D17" s="55"/>
      <c r="E17" s="39"/>
      <c r="F17" s="39"/>
      <c r="G17" s="39"/>
      <c r="H17" s="39"/>
      <c r="I17" s="39"/>
      <c r="J17" s="39"/>
      <c r="K17" s="39"/>
      <c r="L17" s="39"/>
      <c r="M17" s="39"/>
      <c r="N17" s="39"/>
      <c r="O17" s="39"/>
    </row>
    <row r="18" spans="1:15" x14ac:dyDescent="0.25">
      <c r="A18" s="55"/>
      <c r="B18" s="59"/>
      <c r="C18" s="59"/>
      <c r="D18" s="59"/>
      <c r="E18" s="39"/>
      <c r="F18" s="39"/>
      <c r="G18" s="39"/>
      <c r="H18" s="39"/>
      <c r="I18" s="39"/>
      <c r="J18" s="39"/>
      <c r="K18" s="39"/>
      <c r="L18" s="39"/>
      <c r="M18" s="39"/>
      <c r="N18" s="39"/>
      <c r="O18" s="39"/>
    </row>
    <row r="19" spans="1:15" x14ac:dyDescent="0.25">
      <c r="A19" s="55"/>
      <c r="B19" s="59"/>
      <c r="C19" s="59"/>
      <c r="D19" s="59"/>
      <c r="E19" s="39"/>
      <c r="F19" s="39"/>
      <c r="G19" s="39"/>
      <c r="H19" s="39"/>
      <c r="I19" s="39"/>
      <c r="J19" s="39"/>
      <c r="K19" s="39"/>
      <c r="L19" s="39"/>
      <c r="M19" s="39"/>
      <c r="N19" s="39"/>
      <c r="O19" s="39"/>
    </row>
    <row r="20" spans="1:15" x14ac:dyDescent="0.25">
      <c r="A20" s="55"/>
      <c r="B20" s="59"/>
      <c r="C20" s="59"/>
      <c r="D20" s="59"/>
      <c r="E20" s="39"/>
      <c r="F20" s="39"/>
      <c r="G20" s="39"/>
      <c r="H20" s="39"/>
      <c r="I20" s="39"/>
      <c r="J20" s="39"/>
      <c r="K20" s="39"/>
      <c r="L20" s="39"/>
      <c r="M20" s="39"/>
      <c r="N20" s="39"/>
      <c r="O20" s="39"/>
    </row>
    <row r="21" spans="1:15" x14ac:dyDescent="0.25">
      <c r="A21" s="55"/>
      <c r="B21" s="59"/>
      <c r="C21" s="59"/>
      <c r="D21" s="59"/>
      <c r="E21" s="39"/>
      <c r="F21" s="39"/>
      <c r="G21" s="39"/>
      <c r="H21" s="39"/>
      <c r="I21" s="39"/>
      <c r="J21" s="39"/>
      <c r="K21" s="39"/>
      <c r="L21" s="39"/>
      <c r="M21" s="39"/>
      <c r="N21" s="39"/>
      <c r="O21" s="39"/>
    </row>
    <row r="22" spans="1:15" ht="20.25" x14ac:dyDescent="0.25">
      <c r="A22" s="55"/>
      <c r="B22" s="55"/>
      <c r="C22" s="57"/>
      <c r="D22" s="57"/>
      <c r="E22" s="39"/>
      <c r="F22" s="39"/>
      <c r="G22" s="39"/>
      <c r="H22" s="39"/>
      <c r="I22" s="39"/>
      <c r="J22" s="39"/>
      <c r="K22" s="39"/>
      <c r="L22" s="39"/>
      <c r="M22" s="39"/>
      <c r="N22" s="39"/>
      <c r="O22" s="39"/>
    </row>
    <row r="23" spans="1:15" ht="20.25" x14ac:dyDescent="0.25">
      <c r="A23" s="55"/>
      <c r="B23" s="55"/>
      <c r="C23" s="57"/>
      <c r="D23" s="57"/>
      <c r="E23" s="39"/>
      <c r="F23" s="39"/>
      <c r="G23" s="39"/>
      <c r="H23" s="39"/>
      <c r="I23" s="39"/>
      <c r="J23" s="39"/>
      <c r="K23" s="39"/>
      <c r="L23" s="39"/>
      <c r="M23" s="39"/>
      <c r="N23" s="39"/>
      <c r="O23" s="39"/>
    </row>
    <row r="24" spans="1:15" ht="20.25" x14ac:dyDescent="0.25">
      <c r="A24" s="55"/>
      <c r="B24" s="55"/>
      <c r="C24" s="57"/>
      <c r="D24" s="57"/>
      <c r="E24" s="39"/>
      <c r="F24" s="39"/>
      <c r="G24" s="39"/>
      <c r="H24" s="39"/>
      <c r="I24" s="39"/>
      <c r="J24" s="39"/>
      <c r="K24" s="39"/>
      <c r="L24" s="39"/>
      <c r="M24" s="39"/>
      <c r="N24" s="39"/>
      <c r="O24" s="39"/>
    </row>
    <row r="25" spans="1:15" ht="20.25" x14ac:dyDescent="0.25">
      <c r="A25" s="55"/>
      <c r="B25" s="55"/>
      <c r="C25" s="57"/>
      <c r="D25" s="57"/>
      <c r="E25" s="39"/>
      <c r="F25" s="39"/>
      <c r="G25" s="39"/>
      <c r="H25" s="39"/>
      <c r="I25" s="39"/>
      <c r="J25" s="39"/>
      <c r="K25" s="39"/>
      <c r="L25" s="39"/>
      <c r="M25" s="39"/>
      <c r="N25" s="39"/>
      <c r="O25" s="39"/>
    </row>
    <row r="26" spans="1:15" ht="20.25" x14ac:dyDescent="0.25">
      <c r="A26" s="55"/>
      <c r="B26" s="55"/>
      <c r="C26" s="57"/>
      <c r="D26" s="57"/>
      <c r="E26" s="39"/>
      <c r="F26" s="39"/>
      <c r="G26" s="39"/>
      <c r="H26" s="39"/>
      <c r="I26" s="39"/>
      <c r="J26" s="39"/>
      <c r="K26" s="39"/>
      <c r="L26" s="39"/>
      <c r="M26" s="39"/>
      <c r="N26" s="39"/>
      <c r="O26" s="39"/>
    </row>
    <row r="27" spans="1:15" ht="20.25" x14ac:dyDescent="0.25">
      <c r="A27" s="55"/>
      <c r="B27" s="55"/>
      <c r="C27" s="57"/>
      <c r="D27" s="57"/>
      <c r="E27" s="39"/>
      <c r="F27" s="39"/>
      <c r="G27" s="39"/>
      <c r="H27" s="39"/>
      <c r="I27" s="39"/>
      <c r="J27" s="39"/>
      <c r="K27" s="39"/>
      <c r="L27" s="39"/>
      <c r="M27" s="39"/>
      <c r="N27" s="39"/>
      <c r="O27" s="39"/>
    </row>
    <row r="28" spans="1:15" ht="20.25" x14ac:dyDescent="0.25">
      <c r="A28" s="55"/>
      <c r="B28" s="55"/>
      <c r="C28" s="57"/>
      <c r="D28" s="57"/>
      <c r="E28" s="39"/>
      <c r="F28" s="39"/>
      <c r="G28" s="39"/>
      <c r="H28" s="39"/>
      <c r="I28" s="39"/>
      <c r="J28" s="39"/>
      <c r="K28" s="39"/>
      <c r="L28" s="39"/>
      <c r="M28" s="39"/>
      <c r="N28" s="39"/>
      <c r="O28" s="39"/>
    </row>
    <row r="29" spans="1:15" ht="20.25" x14ac:dyDescent="0.25">
      <c r="A29" s="55"/>
      <c r="B29" s="55"/>
      <c r="C29" s="57"/>
      <c r="D29" s="57"/>
      <c r="E29" s="39"/>
      <c r="F29" s="39"/>
      <c r="G29" s="39"/>
      <c r="H29" s="39"/>
      <c r="I29" s="39"/>
      <c r="J29" s="39"/>
      <c r="K29" s="39"/>
      <c r="L29" s="39"/>
      <c r="M29" s="39"/>
      <c r="N29" s="39"/>
      <c r="O29" s="39"/>
    </row>
    <row r="30" spans="1:15" ht="20.25" x14ac:dyDescent="0.25">
      <c r="A30" s="55"/>
      <c r="B30" s="55"/>
      <c r="C30" s="57"/>
      <c r="D30" s="57"/>
      <c r="E30" s="39"/>
      <c r="F30" s="39"/>
      <c r="G30" s="39"/>
      <c r="H30" s="39"/>
      <c r="I30" s="39"/>
      <c r="J30" s="39"/>
      <c r="K30" s="39"/>
      <c r="L30" s="39"/>
      <c r="M30" s="39"/>
      <c r="N30" s="39"/>
      <c r="O30" s="39"/>
    </row>
    <row r="31" spans="1:15" ht="20.25" x14ac:dyDescent="0.25">
      <c r="A31" s="55"/>
      <c r="B31" s="55"/>
      <c r="C31" s="57"/>
      <c r="D31" s="57"/>
      <c r="E31" s="39"/>
      <c r="F31" s="39"/>
      <c r="G31" s="39"/>
      <c r="H31" s="39"/>
      <c r="I31" s="39"/>
      <c r="J31" s="39"/>
      <c r="K31" s="39"/>
      <c r="L31" s="39"/>
      <c r="M31" s="39"/>
      <c r="N31" s="39"/>
      <c r="O31" s="39"/>
    </row>
    <row r="32" spans="1:15" ht="20.25" x14ac:dyDescent="0.25">
      <c r="A32" s="55"/>
      <c r="B32" s="55"/>
      <c r="C32" s="57"/>
      <c r="D32" s="57"/>
      <c r="E32" s="39"/>
      <c r="F32" s="39"/>
      <c r="G32" s="39"/>
      <c r="H32" s="39"/>
      <c r="I32" s="39"/>
      <c r="J32" s="39"/>
      <c r="K32" s="39"/>
      <c r="L32" s="39"/>
      <c r="M32" s="39"/>
      <c r="N32" s="39"/>
      <c r="O32" s="39"/>
    </row>
    <row r="33" spans="1:15" ht="20.25" x14ac:dyDescent="0.25">
      <c r="A33" s="55"/>
      <c r="B33" s="55"/>
      <c r="C33" s="57"/>
      <c r="D33" s="57"/>
      <c r="E33" s="39"/>
      <c r="F33" s="39"/>
      <c r="G33" s="39"/>
      <c r="H33" s="39"/>
      <c r="I33" s="39"/>
      <c r="J33" s="39"/>
      <c r="K33" s="39"/>
      <c r="L33" s="39"/>
      <c r="M33" s="39"/>
      <c r="N33" s="39"/>
      <c r="O33" s="39"/>
    </row>
    <row r="34" spans="1:15" ht="20.25" x14ac:dyDescent="0.25">
      <c r="A34" s="55"/>
      <c r="B34" s="55"/>
      <c r="C34" s="57"/>
      <c r="D34" s="57"/>
      <c r="E34" s="39"/>
      <c r="F34" s="39"/>
      <c r="G34" s="39"/>
      <c r="H34" s="39"/>
      <c r="I34" s="39"/>
      <c r="J34" s="39"/>
      <c r="K34" s="39"/>
      <c r="L34" s="39"/>
      <c r="M34" s="39"/>
      <c r="N34" s="39"/>
      <c r="O34" s="39"/>
    </row>
    <row r="35" spans="1:15" ht="20.25" x14ac:dyDescent="0.25">
      <c r="A35" s="55"/>
      <c r="B35" s="55"/>
      <c r="C35" s="57"/>
      <c r="D35" s="57"/>
      <c r="E35" s="39"/>
      <c r="F35" s="39"/>
      <c r="G35" s="39"/>
      <c r="H35" s="39"/>
      <c r="I35" s="39"/>
      <c r="J35" s="39"/>
      <c r="K35" s="39"/>
      <c r="L35" s="39"/>
      <c r="M35" s="39"/>
      <c r="N35" s="39"/>
      <c r="O35" s="39"/>
    </row>
    <row r="36" spans="1:15" ht="20.25" x14ac:dyDescent="0.25">
      <c r="A36" s="55"/>
      <c r="B36" s="55"/>
      <c r="C36" s="57"/>
      <c r="D36" s="57"/>
      <c r="E36" s="39"/>
      <c r="F36" s="39"/>
      <c r="G36" s="39"/>
      <c r="H36" s="39"/>
      <c r="I36" s="39"/>
      <c r="J36" s="39"/>
      <c r="K36" s="39"/>
      <c r="L36" s="39"/>
      <c r="M36" s="39"/>
      <c r="N36" s="39"/>
      <c r="O36" s="39"/>
    </row>
    <row r="37" spans="1:15" ht="20.25" x14ac:dyDescent="0.25">
      <c r="A37" s="55"/>
      <c r="B37" s="55"/>
      <c r="C37" s="57"/>
      <c r="D37" s="57"/>
      <c r="E37" s="39"/>
      <c r="F37" s="39"/>
      <c r="G37" s="39"/>
      <c r="H37" s="39"/>
      <c r="I37" s="39"/>
      <c r="J37" s="39"/>
      <c r="K37" s="39"/>
      <c r="L37" s="39"/>
      <c r="M37" s="39"/>
      <c r="N37" s="39"/>
      <c r="O37" s="39"/>
    </row>
    <row r="38" spans="1:15" ht="20.25" x14ac:dyDescent="0.25">
      <c r="A38" s="55"/>
      <c r="B38" s="55"/>
      <c r="C38" s="57"/>
      <c r="D38" s="57"/>
      <c r="E38" s="39"/>
      <c r="F38" s="39"/>
      <c r="G38" s="39"/>
      <c r="H38" s="39"/>
      <c r="I38" s="39"/>
      <c r="J38" s="39"/>
      <c r="K38" s="39"/>
      <c r="L38" s="39"/>
      <c r="M38" s="39"/>
      <c r="N38" s="39"/>
      <c r="O38" s="39"/>
    </row>
    <row r="39" spans="1:15" ht="20.25" x14ac:dyDescent="0.25">
      <c r="A39" s="55"/>
      <c r="B39" s="55"/>
      <c r="C39" s="57"/>
      <c r="D39" s="57"/>
      <c r="E39" s="39"/>
      <c r="F39" s="39"/>
      <c r="G39" s="39"/>
      <c r="H39" s="39"/>
      <c r="I39" s="39"/>
      <c r="J39" s="39"/>
      <c r="K39" s="39"/>
      <c r="L39" s="39"/>
      <c r="M39" s="39"/>
      <c r="N39" s="39"/>
      <c r="O39" s="39"/>
    </row>
    <row r="40" spans="1:15" ht="20.25" x14ac:dyDescent="0.25">
      <c r="A40" s="55"/>
      <c r="B40" s="55"/>
      <c r="C40" s="57"/>
      <c r="D40" s="57"/>
      <c r="E40" s="39"/>
      <c r="F40" s="39"/>
      <c r="G40" s="39"/>
      <c r="H40" s="39"/>
      <c r="I40" s="39"/>
      <c r="J40" s="39"/>
      <c r="K40" s="39"/>
      <c r="L40" s="39"/>
      <c r="M40" s="39"/>
      <c r="N40" s="39"/>
      <c r="O40" s="39"/>
    </row>
    <row r="41" spans="1:15" ht="20.25" x14ac:dyDescent="0.25">
      <c r="A41" s="55"/>
      <c r="B41" s="55"/>
      <c r="C41" s="57"/>
      <c r="D41" s="57"/>
      <c r="E41" s="39"/>
      <c r="F41" s="39"/>
      <c r="G41" s="39"/>
      <c r="H41" s="39"/>
      <c r="I41" s="39"/>
      <c r="J41" s="39"/>
      <c r="K41" s="39"/>
      <c r="L41" s="39"/>
      <c r="M41" s="39"/>
      <c r="N41" s="39"/>
      <c r="O41" s="39"/>
    </row>
    <row r="42" spans="1:15" ht="20.25" x14ac:dyDescent="0.25">
      <c r="A42" s="55"/>
      <c r="B42" s="55"/>
      <c r="C42" s="57"/>
      <c r="D42" s="57"/>
      <c r="E42" s="39"/>
      <c r="F42" s="39"/>
      <c r="G42" s="39"/>
      <c r="H42" s="39"/>
      <c r="I42" s="39"/>
      <c r="J42" s="39"/>
      <c r="K42" s="39"/>
      <c r="L42" s="39"/>
      <c r="M42" s="39"/>
      <c r="N42" s="39"/>
      <c r="O42" s="39"/>
    </row>
    <row r="43" spans="1:15" ht="20.25" x14ac:dyDescent="0.25">
      <c r="A43" s="55"/>
      <c r="B43" s="55"/>
      <c r="C43" s="57"/>
      <c r="D43" s="57"/>
      <c r="E43" s="39"/>
      <c r="F43" s="39"/>
      <c r="G43" s="39"/>
      <c r="H43" s="39"/>
      <c r="I43" s="39"/>
      <c r="J43" s="39"/>
      <c r="K43" s="39"/>
      <c r="L43" s="39"/>
      <c r="M43" s="39"/>
      <c r="N43" s="39"/>
      <c r="O43" s="39"/>
    </row>
    <row r="44" spans="1:15" ht="20.25" x14ac:dyDescent="0.25">
      <c r="A44" s="55"/>
      <c r="B44" s="55"/>
      <c r="C44" s="57"/>
      <c r="D44" s="57"/>
      <c r="E44" s="39"/>
      <c r="F44" s="39"/>
      <c r="G44" s="39"/>
      <c r="H44" s="39"/>
      <c r="I44" s="39"/>
      <c r="J44" s="39"/>
      <c r="K44" s="39"/>
      <c r="L44" s="39"/>
      <c r="M44" s="39"/>
      <c r="N44" s="39"/>
      <c r="O44" s="39"/>
    </row>
    <row r="45" spans="1:15" ht="20.25" x14ac:dyDescent="0.25">
      <c r="A45" s="55"/>
      <c r="B45" s="55"/>
      <c r="C45" s="57"/>
      <c r="D45" s="57"/>
      <c r="E45" s="39"/>
      <c r="F45" s="39"/>
      <c r="G45" s="39"/>
      <c r="H45" s="39"/>
      <c r="I45" s="39"/>
      <c r="J45" s="39"/>
      <c r="K45" s="39"/>
      <c r="L45" s="39"/>
      <c r="M45" s="39"/>
      <c r="N45" s="39"/>
      <c r="O45" s="39"/>
    </row>
    <row r="46" spans="1:15" ht="20.25" x14ac:dyDescent="0.25">
      <c r="A46" s="55"/>
      <c r="B46" s="55"/>
      <c r="C46" s="57"/>
      <c r="D46" s="57"/>
      <c r="E46" s="39"/>
      <c r="F46" s="39"/>
      <c r="G46" s="39"/>
      <c r="H46" s="39"/>
      <c r="I46" s="39"/>
      <c r="J46" s="39"/>
      <c r="K46" s="39"/>
      <c r="L46" s="39"/>
      <c r="M46" s="39"/>
      <c r="N46" s="39"/>
      <c r="O46" s="39"/>
    </row>
    <row r="47" spans="1:15" ht="20.25" x14ac:dyDescent="0.25">
      <c r="A47" s="55"/>
      <c r="B47" s="55"/>
      <c r="C47" s="57"/>
      <c r="D47" s="57"/>
      <c r="E47" s="39"/>
      <c r="F47" s="39"/>
      <c r="G47" s="39"/>
      <c r="H47" s="39"/>
      <c r="I47" s="39"/>
      <c r="J47" s="39"/>
      <c r="K47" s="39"/>
      <c r="L47" s="39"/>
      <c r="M47" s="39"/>
      <c r="N47" s="39"/>
      <c r="O47" s="39"/>
    </row>
    <row r="48" spans="1:15" ht="20.25" x14ac:dyDescent="0.25">
      <c r="A48" s="55"/>
      <c r="B48" s="55"/>
      <c r="C48" s="57"/>
      <c r="D48" s="57"/>
      <c r="E48" s="39"/>
      <c r="F48" s="39"/>
      <c r="G48" s="39"/>
      <c r="H48" s="39"/>
      <c r="I48" s="39"/>
      <c r="J48" s="39"/>
      <c r="K48" s="39"/>
      <c r="L48" s="39"/>
      <c r="M48" s="39"/>
      <c r="N48" s="39"/>
      <c r="O48" s="39"/>
    </row>
    <row r="49" spans="1:15" ht="20.25" x14ac:dyDescent="0.25">
      <c r="A49" s="55"/>
      <c r="B49" s="55"/>
      <c r="C49" s="57"/>
      <c r="D49" s="57"/>
      <c r="E49" s="39"/>
      <c r="F49" s="39"/>
      <c r="G49" s="39"/>
      <c r="H49" s="39"/>
      <c r="I49" s="39"/>
      <c r="J49" s="39"/>
      <c r="K49" s="39"/>
      <c r="L49" s="39"/>
      <c r="M49" s="39"/>
      <c r="N49" s="39"/>
      <c r="O49" s="39"/>
    </row>
    <row r="50" spans="1:15" ht="20.25" x14ac:dyDescent="0.25">
      <c r="A50" s="55"/>
      <c r="B50" s="55"/>
      <c r="C50" s="57"/>
      <c r="D50" s="57"/>
      <c r="E50" s="39"/>
      <c r="F50" s="39"/>
      <c r="G50" s="39"/>
      <c r="H50" s="39"/>
      <c r="I50" s="39"/>
      <c r="J50" s="39"/>
      <c r="K50" s="39"/>
      <c r="L50" s="39"/>
      <c r="M50" s="39"/>
      <c r="N50" s="39"/>
      <c r="O50" s="39"/>
    </row>
    <row r="51" spans="1:15" ht="20.25" x14ac:dyDescent="0.25">
      <c r="A51" s="55"/>
      <c r="B51" s="55"/>
      <c r="C51" s="57"/>
      <c r="D51" s="57"/>
      <c r="E51" s="39"/>
      <c r="F51" s="39"/>
      <c r="G51" s="39"/>
      <c r="H51" s="39"/>
      <c r="I51" s="39"/>
      <c r="J51" s="39"/>
      <c r="K51" s="39"/>
      <c r="L51" s="39"/>
      <c r="M51" s="39"/>
      <c r="N51" s="39"/>
      <c r="O51" s="39"/>
    </row>
    <row r="52" spans="1:15" ht="20.25" x14ac:dyDescent="0.25">
      <c r="A52" s="55"/>
      <c r="B52" s="20"/>
      <c r="C52" s="27"/>
      <c r="D52" s="27"/>
    </row>
    <row r="53" spans="1:15" ht="20.25" x14ac:dyDescent="0.25">
      <c r="A53" s="55"/>
      <c r="B53" s="20"/>
      <c r="C53" s="27"/>
      <c r="D53" s="27"/>
    </row>
    <row r="54" spans="1:15" ht="20.25" x14ac:dyDescent="0.25">
      <c r="A54" s="55"/>
      <c r="B54" s="20"/>
      <c r="C54" s="27"/>
      <c r="D54" s="27"/>
    </row>
    <row r="55" spans="1:15" ht="20.25" x14ac:dyDescent="0.25">
      <c r="A55" s="55"/>
      <c r="B55" s="20"/>
      <c r="C55" s="27"/>
      <c r="D55" s="27"/>
    </row>
    <row r="56" spans="1:15" ht="20.25" x14ac:dyDescent="0.25">
      <c r="A56" s="55"/>
      <c r="B56" s="20"/>
      <c r="C56" s="27"/>
      <c r="D56" s="27"/>
    </row>
    <row r="57" spans="1:15" ht="20.25" x14ac:dyDescent="0.25">
      <c r="A57" s="55"/>
      <c r="B57" s="20"/>
      <c r="C57" s="27"/>
      <c r="D57" s="27"/>
    </row>
    <row r="58" spans="1:15" ht="20.25" x14ac:dyDescent="0.25">
      <c r="A58" s="55"/>
      <c r="B58" s="20"/>
      <c r="C58" s="27"/>
      <c r="D58" s="27"/>
    </row>
    <row r="59" spans="1:15" ht="20.25" x14ac:dyDescent="0.25">
      <c r="A59" s="55"/>
      <c r="B59" s="20"/>
      <c r="C59" s="27"/>
      <c r="D59" s="27"/>
    </row>
    <row r="60" spans="1:15" ht="20.25" x14ac:dyDescent="0.25">
      <c r="A60" s="55"/>
      <c r="B60" s="20"/>
      <c r="C60" s="27"/>
      <c r="D60" s="27"/>
    </row>
    <row r="61" spans="1:15" ht="20.25" x14ac:dyDescent="0.25">
      <c r="A61" s="55"/>
      <c r="B61" s="20"/>
      <c r="C61" s="27"/>
      <c r="D61" s="27"/>
    </row>
    <row r="62" spans="1:15" ht="20.25" x14ac:dyDescent="0.25">
      <c r="A62" s="55"/>
      <c r="B62" s="20"/>
      <c r="C62" s="27"/>
      <c r="D62" s="27"/>
    </row>
    <row r="63" spans="1:15" ht="20.25" x14ac:dyDescent="0.25">
      <c r="A63" s="55"/>
      <c r="B63" s="20"/>
      <c r="C63" s="27"/>
      <c r="D63" s="27"/>
    </row>
    <row r="64" spans="1:15" ht="20.25" x14ac:dyDescent="0.25">
      <c r="A64" s="55"/>
      <c r="B64" s="20"/>
      <c r="C64" s="27"/>
      <c r="D64" s="27"/>
    </row>
    <row r="65" spans="1:4" ht="20.25" x14ac:dyDescent="0.25">
      <c r="A65" s="55"/>
      <c r="B65" s="20"/>
      <c r="C65" s="27"/>
      <c r="D65" s="27"/>
    </row>
    <row r="66" spans="1:4" ht="20.25" x14ac:dyDescent="0.25">
      <c r="A66" s="55"/>
      <c r="B66" s="20"/>
      <c r="C66" s="27"/>
      <c r="D66" s="27"/>
    </row>
    <row r="67" spans="1:4" ht="20.25" x14ac:dyDescent="0.25">
      <c r="A67" s="55"/>
      <c r="B67" s="20"/>
      <c r="C67" s="27"/>
      <c r="D67" s="27"/>
    </row>
    <row r="68" spans="1:4" ht="20.25" x14ac:dyDescent="0.25">
      <c r="A68" s="55"/>
      <c r="B68" s="20"/>
      <c r="C68" s="27"/>
      <c r="D68" s="27"/>
    </row>
    <row r="69" spans="1:4" ht="20.25" x14ac:dyDescent="0.25">
      <c r="A69" s="55"/>
      <c r="B69" s="20"/>
      <c r="C69" s="27"/>
      <c r="D69" s="27"/>
    </row>
    <row r="70" spans="1:4" ht="20.25" x14ac:dyDescent="0.25">
      <c r="A70" s="55"/>
      <c r="B70" s="20"/>
      <c r="C70" s="27"/>
      <c r="D70" s="27"/>
    </row>
    <row r="71" spans="1:4" ht="20.25" x14ac:dyDescent="0.25">
      <c r="A71" s="55"/>
      <c r="B71" s="20"/>
      <c r="C71" s="27"/>
      <c r="D71" s="27"/>
    </row>
    <row r="72" spans="1:4" ht="20.25" x14ac:dyDescent="0.25">
      <c r="A72" s="55"/>
      <c r="B72" s="20"/>
      <c r="C72" s="27"/>
      <c r="D72" s="27"/>
    </row>
    <row r="73" spans="1:4" ht="20.25" x14ac:dyDescent="0.25">
      <c r="A73" s="55"/>
      <c r="B73" s="20"/>
      <c r="C73" s="27"/>
      <c r="D73" s="27"/>
    </row>
    <row r="74" spans="1:4" ht="20.25" x14ac:dyDescent="0.25">
      <c r="A74" s="55"/>
      <c r="B74" s="20"/>
      <c r="C74" s="27"/>
      <c r="D74" s="27"/>
    </row>
    <row r="75" spans="1:4" ht="20.25" x14ac:dyDescent="0.25">
      <c r="A75" s="55"/>
      <c r="B75" s="20"/>
      <c r="C75" s="27"/>
      <c r="D75" s="27"/>
    </row>
    <row r="76" spans="1:4" ht="20.25" x14ac:dyDescent="0.25">
      <c r="A76" s="55"/>
      <c r="B76" s="20"/>
      <c r="C76" s="27"/>
      <c r="D76" s="27"/>
    </row>
    <row r="77" spans="1:4" ht="20.25" x14ac:dyDescent="0.25">
      <c r="A77" s="55"/>
      <c r="B77" s="20"/>
      <c r="C77" s="27"/>
      <c r="D77" s="27"/>
    </row>
    <row r="78" spans="1:4" ht="20.25" x14ac:dyDescent="0.25">
      <c r="A78" s="55"/>
      <c r="B78" s="20"/>
      <c r="C78" s="27"/>
      <c r="D78" s="27"/>
    </row>
    <row r="79" spans="1:4" ht="20.25" x14ac:dyDescent="0.25">
      <c r="A79" s="55"/>
      <c r="B79" s="20"/>
      <c r="C79" s="27"/>
      <c r="D79" s="27"/>
    </row>
    <row r="80" spans="1:4" ht="20.25" x14ac:dyDescent="0.25">
      <c r="A80" s="55"/>
      <c r="B80" s="20"/>
      <c r="C80" s="27"/>
      <c r="D80" s="27"/>
    </row>
    <row r="81" spans="1:4" ht="20.25" x14ac:dyDescent="0.25">
      <c r="A81" s="55"/>
      <c r="B81" s="20"/>
      <c r="C81" s="27"/>
      <c r="D81" s="27"/>
    </row>
    <row r="82" spans="1:4" ht="20.25" x14ac:dyDescent="0.25">
      <c r="A82" s="55"/>
      <c r="B82" s="20"/>
      <c r="C82" s="27"/>
      <c r="D82" s="27"/>
    </row>
    <row r="83" spans="1:4" ht="20.25" x14ac:dyDescent="0.25">
      <c r="A83" s="55"/>
      <c r="B83" s="20"/>
      <c r="C83" s="27"/>
      <c r="D83" s="27"/>
    </row>
    <row r="84" spans="1:4" ht="20.25" x14ac:dyDescent="0.25">
      <c r="A84" s="55"/>
      <c r="B84" s="20"/>
      <c r="C84" s="27"/>
      <c r="D84" s="27"/>
    </row>
    <row r="85" spans="1:4" ht="20.25" x14ac:dyDescent="0.25">
      <c r="A85" s="55"/>
      <c r="B85" s="20"/>
      <c r="C85" s="27"/>
      <c r="D85" s="27"/>
    </row>
    <row r="86" spans="1:4" ht="20.25" x14ac:dyDescent="0.25">
      <c r="A86" s="55"/>
      <c r="B86" s="20"/>
      <c r="C86" s="27"/>
      <c r="D86" s="27"/>
    </row>
    <row r="87" spans="1:4" ht="20.25" x14ac:dyDescent="0.25">
      <c r="A87" s="55"/>
      <c r="B87" s="20"/>
      <c r="C87" s="27"/>
      <c r="D87" s="27"/>
    </row>
    <row r="88" spans="1:4" ht="20.25" x14ac:dyDescent="0.25">
      <c r="A88" s="55"/>
      <c r="B88" s="20"/>
      <c r="C88" s="27"/>
      <c r="D88" s="27"/>
    </row>
    <row r="89" spans="1:4" ht="20.25" x14ac:dyDescent="0.25">
      <c r="A89" s="55"/>
      <c r="B89" s="20"/>
      <c r="C89" s="27"/>
      <c r="D89" s="27"/>
    </row>
    <row r="90" spans="1:4" ht="20.25" x14ac:dyDescent="0.25">
      <c r="A90" s="55"/>
      <c r="B90" s="20"/>
      <c r="C90" s="27"/>
      <c r="D90" s="27"/>
    </row>
    <row r="91" spans="1:4" ht="20.25" x14ac:dyDescent="0.25">
      <c r="A91" s="55"/>
      <c r="B91" s="20"/>
      <c r="C91" s="27"/>
      <c r="D91" s="27"/>
    </row>
    <row r="92" spans="1:4" ht="20.25" x14ac:dyDescent="0.25">
      <c r="A92" s="55"/>
      <c r="B92" s="20"/>
      <c r="C92" s="27"/>
      <c r="D92" s="27"/>
    </row>
    <row r="93" spans="1:4" ht="20.25" x14ac:dyDescent="0.25">
      <c r="A93" s="55"/>
      <c r="B93" s="20"/>
      <c r="C93" s="27"/>
      <c r="D93" s="27"/>
    </row>
    <row r="94" spans="1:4" ht="20.25" x14ac:dyDescent="0.25">
      <c r="A94" s="55"/>
      <c r="B94" s="20"/>
      <c r="C94" s="27"/>
      <c r="D94" s="27"/>
    </row>
    <row r="95" spans="1:4" ht="20.25" x14ac:dyDescent="0.25">
      <c r="A95" s="55"/>
      <c r="B95" s="20"/>
      <c r="C95" s="27"/>
      <c r="D95" s="27"/>
    </row>
    <row r="96" spans="1:4" ht="20.25" x14ac:dyDescent="0.25">
      <c r="A96" s="55"/>
      <c r="B96" s="20"/>
      <c r="C96" s="27"/>
      <c r="D96" s="27"/>
    </row>
    <row r="97" spans="1:4" ht="20.25" x14ac:dyDescent="0.25">
      <c r="A97" s="55"/>
      <c r="B97" s="20"/>
      <c r="C97" s="27"/>
      <c r="D97" s="27"/>
    </row>
    <row r="98" spans="1:4" ht="20.25" x14ac:dyDescent="0.25">
      <c r="A98" s="55"/>
      <c r="B98" s="20"/>
      <c r="C98" s="27"/>
      <c r="D98" s="27"/>
    </row>
    <row r="99" spans="1:4" ht="20.25" x14ac:dyDescent="0.25">
      <c r="A99" s="55"/>
      <c r="B99" s="20"/>
      <c r="C99" s="27"/>
      <c r="D99" s="27"/>
    </row>
    <row r="100" spans="1:4" ht="20.25" x14ac:dyDescent="0.25">
      <c r="A100" s="55"/>
      <c r="B100" s="20"/>
      <c r="C100" s="27"/>
      <c r="D100" s="27"/>
    </row>
    <row r="101" spans="1:4" ht="20.25" x14ac:dyDescent="0.25">
      <c r="A101" s="55"/>
      <c r="B101" s="20"/>
      <c r="C101" s="27"/>
      <c r="D101" s="27"/>
    </row>
    <row r="102" spans="1:4" ht="20.25" x14ac:dyDescent="0.25">
      <c r="A102" s="55"/>
      <c r="B102" s="20"/>
      <c r="C102" s="27"/>
      <c r="D102" s="27"/>
    </row>
    <row r="103" spans="1:4" ht="20.25" x14ac:dyDescent="0.25">
      <c r="A103" s="55"/>
      <c r="B103" s="20"/>
      <c r="C103" s="27"/>
      <c r="D103" s="27"/>
    </row>
    <row r="104" spans="1:4" ht="20.25" x14ac:dyDescent="0.25">
      <c r="A104" s="55"/>
      <c r="B104" s="20"/>
      <c r="C104" s="27"/>
      <c r="D104" s="27"/>
    </row>
    <row r="105" spans="1:4" ht="20.25" x14ac:dyDescent="0.25">
      <c r="A105" s="55"/>
      <c r="B105" s="20"/>
      <c r="C105" s="27"/>
      <c r="D105" s="27"/>
    </row>
    <row r="106" spans="1:4" ht="20.25" x14ac:dyDescent="0.25">
      <c r="A106" s="55"/>
      <c r="B106" s="20"/>
      <c r="C106" s="27"/>
      <c r="D106" s="27"/>
    </row>
    <row r="107" spans="1:4" ht="20.25" x14ac:dyDescent="0.25">
      <c r="A107" s="55"/>
      <c r="B107" s="20"/>
      <c r="C107" s="27"/>
      <c r="D107" s="27"/>
    </row>
    <row r="108" spans="1:4" ht="20.25" x14ac:dyDescent="0.25">
      <c r="A108" s="55"/>
      <c r="B108" s="20"/>
      <c r="C108" s="27"/>
      <c r="D108" s="27"/>
    </row>
    <row r="109" spans="1:4" ht="20.25" x14ac:dyDescent="0.25">
      <c r="A109" s="55"/>
      <c r="B109" s="20"/>
      <c r="C109" s="27"/>
      <c r="D109" s="27"/>
    </row>
    <row r="110" spans="1:4" ht="20.25" x14ac:dyDescent="0.25">
      <c r="A110" s="55"/>
      <c r="B110" s="20"/>
      <c r="C110" s="27"/>
      <c r="D110" s="27"/>
    </row>
    <row r="111" spans="1:4" ht="20.25" x14ac:dyDescent="0.25">
      <c r="A111" s="55"/>
      <c r="B111" s="20"/>
      <c r="C111" s="27"/>
      <c r="D111" s="27"/>
    </row>
    <row r="112" spans="1:4" ht="20.25" x14ac:dyDescent="0.25">
      <c r="A112" s="55"/>
      <c r="B112" s="20"/>
      <c r="C112" s="27"/>
      <c r="D112" s="27"/>
    </row>
    <row r="113" spans="1:4" ht="20.25" x14ac:dyDescent="0.25">
      <c r="A113" s="55"/>
      <c r="B113" s="20"/>
      <c r="C113" s="27"/>
      <c r="D113" s="27"/>
    </row>
    <row r="114" spans="1:4" ht="20.25" x14ac:dyDescent="0.25">
      <c r="A114" s="55"/>
      <c r="B114" s="20"/>
      <c r="C114" s="27"/>
      <c r="D114" s="27"/>
    </row>
    <row r="115" spans="1:4" ht="20.25" x14ac:dyDescent="0.25">
      <c r="A115" s="55"/>
      <c r="B115" s="20"/>
      <c r="C115" s="27"/>
      <c r="D115" s="27"/>
    </row>
    <row r="116" spans="1:4" ht="20.25" x14ac:dyDescent="0.25">
      <c r="A116" s="55"/>
      <c r="B116" s="20"/>
      <c r="C116" s="27"/>
      <c r="D116" s="27"/>
    </row>
    <row r="117" spans="1:4" ht="20.25" x14ac:dyDescent="0.25">
      <c r="A117" s="55"/>
      <c r="B117" s="20"/>
      <c r="C117" s="27"/>
      <c r="D117" s="27"/>
    </row>
    <row r="118" spans="1:4" ht="20.25" x14ac:dyDescent="0.25">
      <c r="A118" s="55"/>
      <c r="B118" s="20"/>
      <c r="C118" s="27"/>
      <c r="D118" s="27"/>
    </row>
    <row r="119" spans="1:4" ht="20.25" x14ac:dyDescent="0.25">
      <c r="A119" s="55"/>
      <c r="B119" s="20"/>
      <c r="C119" s="27"/>
      <c r="D119" s="27"/>
    </row>
    <row r="120" spans="1:4" ht="20.25" x14ac:dyDescent="0.25">
      <c r="A120" s="55"/>
      <c r="B120" s="20"/>
      <c r="C120" s="27"/>
      <c r="D120" s="27"/>
    </row>
    <row r="121" spans="1:4" ht="20.25" x14ac:dyDescent="0.25">
      <c r="A121" s="55"/>
      <c r="B121" s="20"/>
      <c r="C121" s="27"/>
      <c r="D121" s="27"/>
    </row>
    <row r="122" spans="1:4" ht="20.25" x14ac:dyDescent="0.25">
      <c r="A122" s="55"/>
      <c r="B122" s="20"/>
      <c r="C122" s="27"/>
      <c r="D122" s="27"/>
    </row>
    <row r="123" spans="1:4" ht="20.25" x14ac:dyDescent="0.25">
      <c r="A123" s="55"/>
      <c r="B123" s="20"/>
      <c r="C123" s="27"/>
      <c r="D123" s="27"/>
    </row>
    <row r="124" spans="1:4" ht="20.25" x14ac:dyDescent="0.25">
      <c r="A124" s="55"/>
      <c r="B124" s="20"/>
      <c r="C124" s="27"/>
      <c r="D124" s="27"/>
    </row>
    <row r="125" spans="1:4" ht="20.25" x14ac:dyDescent="0.25">
      <c r="A125" s="55"/>
      <c r="B125" s="20"/>
      <c r="C125" s="27"/>
      <c r="D125" s="27"/>
    </row>
    <row r="126" spans="1:4" ht="20.25" x14ac:dyDescent="0.25">
      <c r="A126" s="55"/>
      <c r="B126" s="20"/>
      <c r="C126" s="27"/>
      <c r="D126" s="27"/>
    </row>
    <row r="127" spans="1:4" ht="20.25" x14ac:dyDescent="0.25">
      <c r="A127" s="55"/>
      <c r="B127" s="20"/>
      <c r="C127" s="27"/>
      <c r="D127" s="27"/>
    </row>
    <row r="128" spans="1:4" ht="20.25" x14ac:dyDescent="0.25">
      <c r="A128" s="55"/>
      <c r="B128" s="20"/>
      <c r="C128" s="27"/>
      <c r="D128" s="27"/>
    </row>
    <row r="129" spans="1:4" ht="20.25" x14ac:dyDescent="0.25">
      <c r="A129" s="55"/>
      <c r="B129" s="20"/>
      <c r="C129" s="27"/>
      <c r="D129" s="27"/>
    </row>
    <row r="130" spans="1:4" ht="20.25" x14ac:dyDescent="0.25">
      <c r="A130" s="55"/>
      <c r="B130" s="20"/>
      <c r="C130" s="27"/>
      <c r="D130" s="27"/>
    </row>
    <row r="131" spans="1:4" ht="20.25" x14ac:dyDescent="0.25">
      <c r="A131" s="55"/>
      <c r="B131" s="20"/>
      <c r="C131" s="27"/>
      <c r="D131" s="27"/>
    </row>
    <row r="132" spans="1:4" ht="20.25" x14ac:dyDescent="0.25">
      <c r="A132" s="55"/>
      <c r="B132" s="20"/>
      <c r="C132" s="27"/>
      <c r="D132" s="27"/>
    </row>
    <row r="133" spans="1:4" ht="20.25" x14ac:dyDescent="0.25">
      <c r="A133" s="55"/>
      <c r="B133" s="20"/>
      <c r="C133" s="27"/>
      <c r="D133" s="27"/>
    </row>
    <row r="134" spans="1:4" ht="20.25" x14ac:dyDescent="0.25">
      <c r="A134" s="55"/>
      <c r="B134" s="20"/>
      <c r="C134" s="27"/>
      <c r="D134" s="27"/>
    </row>
    <row r="135" spans="1:4" ht="20.25" x14ac:dyDescent="0.25">
      <c r="A135" s="55"/>
      <c r="B135" s="20"/>
      <c r="C135" s="27"/>
      <c r="D135" s="27"/>
    </row>
    <row r="136" spans="1:4" ht="20.25" x14ac:dyDescent="0.25">
      <c r="A136" s="55"/>
      <c r="B136" s="20"/>
      <c r="C136" s="27"/>
      <c r="D136" s="27"/>
    </row>
    <row r="137" spans="1:4" ht="20.25" x14ac:dyDescent="0.25">
      <c r="A137" s="55"/>
      <c r="B137" s="20"/>
      <c r="C137" s="27"/>
      <c r="D137" s="27"/>
    </row>
    <row r="138" spans="1:4" ht="20.25" x14ac:dyDescent="0.25">
      <c r="A138" s="55"/>
      <c r="B138" s="20"/>
      <c r="C138" s="27"/>
      <c r="D138" s="27"/>
    </row>
    <row r="139" spans="1:4" ht="20.25" x14ac:dyDescent="0.25">
      <c r="A139" s="55"/>
      <c r="B139" s="20"/>
      <c r="C139" s="27"/>
      <c r="D139" s="27"/>
    </row>
    <row r="140" spans="1:4" ht="20.25" x14ac:dyDescent="0.25">
      <c r="A140" s="55"/>
      <c r="B140" s="20"/>
      <c r="C140" s="27"/>
      <c r="D140" s="27"/>
    </row>
    <row r="141" spans="1:4" ht="20.25" x14ac:dyDescent="0.25">
      <c r="A141" s="55"/>
      <c r="B141" s="20"/>
      <c r="C141" s="27"/>
      <c r="D141" s="27"/>
    </row>
    <row r="142" spans="1:4" ht="20.25" x14ac:dyDescent="0.25">
      <c r="A142" s="55"/>
      <c r="B142" s="20"/>
      <c r="C142" s="27"/>
      <c r="D142" s="27"/>
    </row>
    <row r="143" spans="1:4" ht="20.25" x14ac:dyDescent="0.25">
      <c r="A143" s="55"/>
      <c r="B143" s="20"/>
      <c r="C143" s="27"/>
      <c r="D143" s="27"/>
    </row>
    <row r="144" spans="1:4" ht="20.25" x14ac:dyDescent="0.25">
      <c r="A144" s="55"/>
      <c r="B144" s="20"/>
      <c r="C144" s="27"/>
      <c r="D144" s="27"/>
    </row>
    <row r="145" spans="1:4" ht="20.25" x14ac:dyDescent="0.25">
      <c r="A145" s="55"/>
      <c r="B145" s="20"/>
      <c r="C145" s="27"/>
      <c r="D145" s="27"/>
    </row>
    <row r="146" spans="1:4" ht="20.25" x14ac:dyDescent="0.25">
      <c r="A146" s="55"/>
      <c r="B146" s="20"/>
      <c r="C146" s="27"/>
      <c r="D146" s="27"/>
    </row>
    <row r="147" spans="1:4" ht="20.25" x14ac:dyDescent="0.25">
      <c r="A147" s="55"/>
      <c r="B147" s="20"/>
      <c r="C147" s="27"/>
      <c r="D147" s="27"/>
    </row>
    <row r="148" spans="1:4" ht="20.25" x14ac:dyDescent="0.25">
      <c r="A148" s="55"/>
      <c r="B148" s="20"/>
      <c r="C148" s="27"/>
      <c r="D148" s="27"/>
    </row>
    <row r="149" spans="1:4" ht="20.25" x14ac:dyDescent="0.25">
      <c r="A149" s="55"/>
      <c r="B149" s="20"/>
      <c r="C149" s="27"/>
      <c r="D149" s="27"/>
    </row>
    <row r="150" spans="1:4" ht="20.25" x14ac:dyDescent="0.25">
      <c r="A150" s="55"/>
      <c r="B150" s="20"/>
      <c r="C150" s="27"/>
      <c r="D150" s="27"/>
    </row>
    <row r="151" spans="1:4" ht="20.25" x14ac:dyDescent="0.25">
      <c r="A151" s="55"/>
      <c r="B151" s="20"/>
      <c r="C151" s="27"/>
      <c r="D151" s="27"/>
    </row>
    <row r="152" spans="1:4" ht="20.25" x14ac:dyDescent="0.25">
      <c r="A152" s="55"/>
      <c r="B152" s="20"/>
      <c r="C152" s="27"/>
      <c r="D152" s="27"/>
    </row>
    <row r="153" spans="1:4" ht="20.25" x14ac:dyDescent="0.25">
      <c r="A153" s="55"/>
      <c r="B153" s="20"/>
      <c r="C153" s="27"/>
      <c r="D153" s="27"/>
    </row>
    <row r="154" spans="1:4" ht="20.25" x14ac:dyDescent="0.25">
      <c r="A154" s="55"/>
      <c r="B154" s="20"/>
      <c r="C154" s="27"/>
      <c r="D154" s="27"/>
    </row>
    <row r="155" spans="1:4" ht="20.25" x14ac:dyDescent="0.25">
      <c r="A155" s="55"/>
      <c r="B155" s="20"/>
      <c r="C155" s="27"/>
      <c r="D155" s="27"/>
    </row>
    <row r="156" spans="1:4" ht="20.25" x14ac:dyDescent="0.25">
      <c r="A156" s="55"/>
      <c r="B156" s="20"/>
      <c r="C156" s="27"/>
      <c r="D156" s="27"/>
    </row>
    <row r="157" spans="1:4" ht="20.25" x14ac:dyDescent="0.25">
      <c r="A157" s="55"/>
      <c r="B157" s="20"/>
      <c r="C157" s="27"/>
      <c r="D157" s="27"/>
    </row>
    <row r="158" spans="1:4" ht="20.25" x14ac:dyDescent="0.25">
      <c r="A158" s="55"/>
      <c r="B158" s="20"/>
      <c r="C158" s="27"/>
      <c r="D158" s="27"/>
    </row>
    <row r="159" spans="1:4" ht="20.25" x14ac:dyDescent="0.25">
      <c r="A159" s="55"/>
      <c r="B159" s="20"/>
      <c r="C159" s="27"/>
      <c r="D159" s="27"/>
    </row>
    <row r="160" spans="1:4" ht="20.25" x14ac:dyDescent="0.25">
      <c r="A160" s="55"/>
      <c r="B160" s="20"/>
      <c r="C160" s="27"/>
      <c r="D160" s="27"/>
    </row>
    <row r="161" spans="1:4" ht="20.25" x14ac:dyDescent="0.25">
      <c r="A161" s="55"/>
      <c r="B161" s="20"/>
      <c r="C161" s="27"/>
      <c r="D161" s="27"/>
    </row>
    <row r="162" spans="1:4" ht="20.25" x14ac:dyDescent="0.25">
      <c r="A162" s="55"/>
      <c r="B162" s="20"/>
      <c r="C162" s="27"/>
      <c r="D162" s="27"/>
    </row>
    <row r="163" spans="1:4" ht="20.25" x14ac:dyDescent="0.25">
      <c r="A163" s="55"/>
      <c r="B163" s="20"/>
      <c r="C163" s="27"/>
      <c r="D163" s="27"/>
    </row>
    <row r="164" spans="1:4" ht="20.25" x14ac:dyDescent="0.25">
      <c r="A164" s="55"/>
      <c r="B164" s="20"/>
      <c r="C164" s="27"/>
      <c r="D164" s="27"/>
    </row>
    <row r="165" spans="1:4" ht="20.25" x14ac:dyDescent="0.25">
      <c r="A165" s="55"/>
      <c r="B165" s="20"/>
      <c r="C165" s="27"/>
      <c r="D165" s="27"/>
    </row>
    <row r="166" spans="1:4" ht="20.25" x14ac:dyDescent="0.25">
      <c r="A166" s="55"/>
      <c r="B166" s="20"/>
      <c r="C166" s="27"/>
      <c r="D166" s="27"/>
    </row>
    <row r="167" spans="1:4" ht="20.25" x14ac:dyDescent="0.25">
      <c r="A167" s="55"/>
      <c r="B167" s="20"/>
      <c r="C167" s="27"/>
      <c r="D167" s="27"/>
    </row>
    <row r="168" spans="1:4" ht="20.25" x14ac:dyDescent="0.25">
      <c r="A168" s="55"/>
      <c r="B168" s="20"/>
      <c r="C168" s="27"/>
      <c r="D168" s="27"/>
    </row>
    <row r="169" spans="1:4" ht="20.25" x14ac:dyDescent="0.25">
      <c r="A169" s="55"/>
      <c r="B169" s="20"/>
      <c r="C169" s="27"/>
      <c r="D169" s="27"/>
    </row>
    <row r="170" spans="1:4" ht="20.25" x14ac:dyDescent="0.25">
      <c r="A170" s="55"/>
      <c r="B170" s="20"/>
      <c r="C170" s="27"/>
      <c r="D170" s="27"/>
    </row>
    <row r="171" spans="1:4" ht="20.25" x14ac:dyDescent="0.25">
      <c r="A171" s="55"/>
      <c r="B171" s="20"/>
      <c r="C171" s="27"/>
      <c r="D171" s="27"/>
    </row>
    <row r="172" spans="1:4" ht="20.25" x14ac:dyDescent="0.25">
      <c r="A172" s="55"/>
      <c r="B172" s="20"/>
      <c r="C172" s="27"/>
      <c r="D172" s="27"/>
    </row>
    <row r="173" spans="1:4" ht="20.25" x14ac:dyDescent="0.25">
      <c r="A173" s="55"/>
      <c r="B173" s="20"/>
      <c r="C173" s="27"/>
      <c r="D173" s="27"/>
    </row>
    <row r="174" spans="1:4" ht="20.25" x14ac:dyDescent="0.25">
      <c r="A174" s="55"/>
      <c r="B174" s="20"/>
      <c r="C174" s="27"/>
      <c r="D174" s="27"/>
    </row>
    <row r="175" spans="1:4" ht="20.25" x14ac:dyDescent="0.25">
      <c r="A175" s="55"/>
      <c r="B175" s="20"/>
      <c r="C175" s="27"/>
      <c r="D175" s="27"/>
    </row>
    <row r="176" spans="1:4" ht="20.25" x14ac:dyDescent="0.25">
      <c r="A176" s="55"/>
      <c r="B176" s="20"/>
      <c r="C176" s="27"/>
      <c r="D176" s="27"/>
    </row>
    <row r="177" spans="1:4" ht="20.25" x14ac:dyDescent="0.25">
      <c r="A177" s="55"/>
      <c r="B177" s="20"/>
      <c r="C177" s="27"/>
      <c r="D177" s="27"/>
    </row>
    <row r="178" spans="1:4" ht="20.25" x14ac:dyDescent="0.25">
      <c r="A178" s="55"/>
      <c r="B178" s="20"/>
      <c r="C178" s="27"/>
      <c r="D178" s="27"/>
    </row>
    <row r="179" spans="1:4" ht="20.25" x14ac:dyDescent="0.25">
      <c r="A179" s="55"/>
      <c r="B179" s="20"/>
      <c r="C179" s="27"/>
      <c r="D179" s="27"/>
    </row>
    <row r="180" spans="1:4" ht="20.25" x14ac:dyDescent="0.25">
      <c r="A180" s="55"/>
      <c r="B180" s="20"/>
      <c r="C180" s="27"/>
      <c r="D180" s="27"/>
    </row>
    <row r="181" spans="1:4" ht="20.25" x14ac:dyDescent="0.25">
      <c r="A181" s="55"/>
      <c r="B181" s="20"/>
      <c r="C181" s="27"/>
      <c r="D181" s="27"/>
    </row>
    <row r="182" spans="1:4" ht="20.25" x14ac:dyDescent="0.25">
      <c r="A182" s="55"/>
      <c r="B182" s="20"/>
      <c r="C182" s="27"/>
      <c r="D182" s="27"/>
    </row>
    <row r="183" spans="1:4" ht="20.25" x14ac:dyDescent="0.25">
      <c r="A183" s="55"/>
      <c r="B183" s="20"/>
      <c r="C183" s="27"/>
      <c r="D183" s="27"/>
    </row>
    <row r="184" spans="1:4" ht="20.25" x14ac:dyDescent="0.25">
      <c r="A184" s="55"/>
      <c r="B184" s="20"/>
      <c r="C184" s="27"/>
      <c r="D184" s="27"/>
    </row>
    <row r="185" spans="1:4" ht="20.25" x14ac:dyDescent="0.25">
      <c r="A185" s="55"/>
      <c r="B185" s="20"/>
      <c r="C185" s="27"/>
      <c r="D185" s="27"/>
    </row>
    <row r="186" spans="1:4" ht="20.25" x14ac:dyDescent="0.25">
      <c r="A186" s="55"/>
      <c r="B186" s="20"/>
      <c r="C186" s="27"/>
      <c r="D186" s="27"/>
    </row>
    <row r="187" spans="1:4" ht="20.25" x14ac:dyDescent="0.25">
      <c r="A187" s="55"/>
      <c r="B187" s="20"/>
      <c r="C187" s="27"/>
      <c r="D187" s="27"/>
    </row>
    <row r="188" spans="1:4" ht="20.25" x14ac:dyDescent="0.25">
      <c r="A188" s="55"/>
      <c r="B188" s="20"/>
      <c r="C188" s="27"/>
      <c r="D188" s="27"/>
    </row>
    <row r="189" spans="1:4" ht="20.25" x14ac:dyDescent="0.25">
      <c r="A189" s="55"/>
      <c r="B189" s="20"/>
      <c r="C189" s="27"/>
      <c r="D189" s="27"/>
    </row>
    <row r="190" spans="1:4" ht="20.25" x14ac:dyDescent="0.25">
      <c r="A190" s="55"/>
      <c r="B190" s="20"/>
      <c r="C190" s="27"/>
      <c r="D190" s="27"/>
    </row>
    <row r="191" spans="1:4" ht="20.25" x14ac:dyDescent="0.25">
      <c r="A191" s="55"/>
      <c r="B191" s="20"/>
      <c r="C191" s="27"/>
      <c r="D191" s="27"/>
    </row>
    <row r="192" spans="1:4" ht="20.25" x14ac:dyDescent="0.25">
      <c r="A192" s="55"/>
      <c r="B192" s="20"/>
      <c r="C192" s="27"/>
      <c r="D192" s="27"/>
    </row>
    <row r="193" spans="1:4" ht="20.25" x14ac:dyDescent="0.25">
      <c r="A193" s="55"/>
      <c r="B193" s="20"/>
      <c r="C193" s="27"/>
      <c r="D193" s="27"/>
    </row>
    <row r="194" spans="1:4" ht="20.25" x14ac:dyDescent="0.25">
      <c r="A194" s="55"/>
      <c r="B194" s="20"/>
      <c r="C194" s="27"/>
      <c r="D194" s="27"/>
    </row>
    <row r="195" spans="1:4" ht="20.25" x14ac:dyDescent="0.25">
      <c r="A195" s="55"/>
      <c r="B195" s="20"/>
      <c r="C195" s="27"/>
      <c r="D195" s="27"/>
    </row>
    <row r="196" spans="1:4" ht="20.25" x14ac:dyDescent="0.25">
      <c r="A196" s="55"/>
      <c r="B196" s="20"/>
      <c r="C196" s="27"/>
      <c r="D196" s="27"/>
    </row>
    <row r="197" spans="1:4" ht="20.25" x14ac:dyDescent="0.25">
      <c r="A197" s="55"/>
      <c r="B197" s="20"/>
      <c r="C197" s="27"/>
      <c r="D197" s="27"/>
    </row>
    <row r="198" spans="1:4" ht="20.25" x14ac:dyDescent="0.25">
      <c r="A198" s="55"/>
      <c r="B198" s="20"/>
      <c r="C198" s="27"/>
      <c r="D198" s="27"/>
    </row>
    <row r="199" spans="1:4" ht="20.25" x14ac:dyDescent="0.25">
      <c r="A199" s="55"/>
      <c r="B199" s="20"/>
      <c r="C199" s="27"/>
      <c r="D199" s="27"/>
    </row>
    <row r="200" spans="1:4" ht="20.25" x14ac:dyDescent="0.25">
      <c r="A200" s="55"/>
      <c r="B200" s="20"/>
      <c r="C200" s="27"/>
      <c r="D200" s="27"/>
    </row>
    <row r="201" spans="1:4" ht="20.25" x14ac:dyDescent="0.25">
      <c r="A201" s="55"/>
      <c r="B201" s="20"/>
      <c r="C201" s="27"/>
      <c r="D201" s="27"/>
    </row>
    <row r="202" spans="1:4" ht="20.25" x14ac:dyDescent="0.25">
      <c r="A202" s="55"/>
      <c r="B202" s="20"/>
      <c r="C202" s="27"/>
      <c r="D202" s="27"/>
    </row>
    <row r="203" spans="1:4" ht="20.25" x14ac:dyDescent="0.25">
      <c r="A203" s="55"/>
      <c r="B203" s="20"/>
      <c r="C203" s="27"/>
      <c r="D203" s="27"/>
    </row>
    <row r="204" spans="1:4" ht="20.25" x14ac:dyDescent="0.25">
      <c r="A204" s="55"/>
      <c r="B204" s="20"/>
      <c r="C204" s="27"/>
      <c r="D204" s="27"/>
    </row>
    <row r="205" spans="1:4" ht="20.25" x14ac:dyDescent="0.25">
      <c r="A205" s="55"/>
      <c r="B205" s="20"/>
      <c r="C205" s="27"/>
      <c r="D205" s="27"/>
    </row>
    <row r="206" spans="1:4" ht="20.25" x14ac:dyDescent="0.25">
      <c r="A206" s="55"/>
      <c r="B206" s="20"/>
      <c r="C206" s="27"/>
      <c r="D206" s="27"/>
    </row>
    <row r="207" spans="1:4" ht="20.25" x14ac:dyDescent="0.25">
      <c r="A207" s="55"/>
      <c r="B207" s="20"/>
      <c r="C207" s="27"/>
      <c r="D207" s="27"/>
    </row>
    <row r="208" spans="1:4" x14ac:dyDescent="0.25">
      <c r="A208" s="39"/>
      <c r="B208" s="20"/>
      <c r="C208" s="20"/>
      <c r="D208" s="20"/>
    </row>
    <row r="209" spans="1:8" ht="20.25" x14ac:dyDescent="0.25">
      <c r="A209" s="39"/>
      <c r="B209" s="23" t="s">
        <v>136</v>
      </c>
      <c r="C209" s="23" t="s">
        <v>137</v>
      </c>
      <c r="D209" s="26" t="s">
        <v>136</v>
      </c>
      <c r="E209" s="26" t="s">
        <v>137</v>
      </c>
    </row>
    <row r="210" spans="1:8" ht="21" x14ac:dyDescent="0.35">
      <c r="A210" s="39"/>
      <c r="B210" s="24" t="s">
        <v>138</v>
      </c>
      <c r="C210" s="24" t="s">
        <v>139</v>
      </c>
      <c r="D210" t="s">
        <v>138</v>
      </c>
      <c r="F210" t="str">
        <f>IF(NOT(ISBLANK(D210)),D210,IF(NOT(ISBLANK(E210)),"     "&amp;E210,FALSE))</f>
        <v>Afectación Económica o presupuestal</v>
      </c>
      <c r="G210" t="s">
        <v>138</v>
      </c>
      <c r="H210" t="str">
        <f ca="1">IF(NOT(ISERROR(MATCH(G210,_xlfn.ANCHORARRAY(B221),0))),F223&amp;"Por favor no seleccionar los criterios de impacto",G210)</f>
        <v>Afectación Económica o presupuestal</v>
      </c>
    </row>
    <row r="211" spans="1:8" ht="21" x14ac:dyDescent="0.35">
      <c r="A211" s="39"/>
      <c r="B211" s="24" t="s">
        <v>138</v>
      </c>
      <c r="C211" s="24" t="s">
        <v>111</v>
      </c>
      <c r="E211" t="s">
        <v>139</v>
      </c>
      <c r="F211" t="str">
        <f t="shared" ref="F211:F221" si="0">IF(NOT(ISBLANK(D211)),D211,IF(NOT(ISBLANK(E211)),"     "&amp;E211,FALSE))</f>
        <v xml:space="preserve">     Afectación menor a 10 SMLMV .</v>
      </c>
    </row>
    <row r="212" spans="1:8" ht="21" x14ac:dyDescent="0.35">
      <c r="A212" s="39"/>
      <c r="B212" s="24" t="s">
        <v>138</v>
      </c>
      <c r="C212" s="24" t="s">
        <v>114</v>
      </c>
      <c r="E212" t="s">
        <v>111</v>
      </c>
      <c r="F212" t="str">
        <f t="shared" si="0"/>
        <v xml:space="preserve">     Entre 10 y 50 SMLMV </v>
      </c>
    </row>
    <row r="213" spans="1:8" ht="21" x14ac:dyDescent="0.35">
      <c r="A213" s="39"/>
      <c r="B213" s="24" t="s">
        <v>138</v>
      </c>
      <c r="C213" s="24" t="s">
        <v>118</v>
      </c>
      <c r="E213" t="s">
        <v>114</v>
      </c>
      <c r="F213" t="str">
        <f t="shared" si="0"/>
        <v xml:space="preserve">     Entre 50 y 100 SMLMV </v>
      </c>
    </row>
    <row r="214" spans="1:8" ht="21" x14ac:dyDescent="0.35">
      <c r="A214" s="39"/>
      <c r="B214" s="24" t="s">
        <v>138</v>
      </c>
      <c r="C214" s="24" t="s">
        <v>122</v>
      </c>
      <c r="E214" t="s">
        <v>118</v>
      </c>
      <c r="F214" t="str">
        <f t="shared" si="0"/>
        <v xml:space="preserve">     Entre 100 y 500 SMLMV </v>
      </c>
    </row>
    <row r="215" spans="1:8" ht="21" x14ac:dyDescent="0.35">
      <c r="A215" s="39"/>
      <c r="B215" s="24" t="s">
        <v>104</v>
      </c>
      <c r="C215" s="24" t="s">
        <v>108</v>
      </c>
      <c r="E215" t="s">
        <v>122</v>
      </c>
      <c r="F215" t="str">
        <f t="shared" si="0"/>
        <v xml:space="preserve">     Mayor a 500 SMLMV </v>
      </c>
    </row>
    <row r="216" spans="1:8" ht="21" x14ac:dyDescent="0.35">
      <c r="A216" s="39"/>
      <c r="B216" s="24" t="s">
        <v>104</v>
      </c>
      <c r="C216" s="24" t="s">
        <v>112</v>
      </c>
      <c r="D216" t="s">
        <v>104</v>
      </c>
      <c r="F216" t="str">
        <f t="shared" si="0"/>
        <v>Pérdida Reputacional</v>
      </c>
    </row>
    <row r="217" spans="1:8" ht="21" x14ac:dyDescent="0.35">
      <c r="A217" s="39"/>
      <c r="B217" s="24" t="s">
        <v>104</v>
      </c>
      <c r="C217" s="24" t="s">
        <v>115</v>
      </c>
      <c r="E217" t="s">
        <v>108</v>
      </c>
      <c r="F217" t="str">
        <f t="shared" si="0"/>
        <v xml:space="preserve">     El riesgo afecta la imagen de alguna área de la organización</v>
      </c>
    </row>
    <row r="218" spans="1:8" ht="21" x14ac:dyDescent="0.35">
      <c r="A218" s="39"/>
      <c r="B218" s="24" t="s">
        <v>104</v>
      </c>
      <c r="C218" s="24" t="s">
        <v>119</v>
      </c>
      <c r="E218" t="s">
        <v>112</v>
      </c>
      <c r="F218" t="str">
        <f t="shared" si="0"/>
        <v xml:space="preserve">     El riesgo afecta la imagen de la entidad internamente, de conocimiento general, nivel interno, de junta dircetiva y accionistas y/o de provedores</v>
      </c>
    </row>
    <row r="219" spans="1:8" ht="21" x14ac:dyDescent="0.35">
      <c r="A219" s="39"/>
      <c r="B219" s="24" t="s">
        <v>104</v>
      </c>
      <c r="C219" s="24" t="s">
        <v>123</v>
      </c>
      <c r="E219" t="s">
        <v>115</v>
      </c>
      <c r="F219" t="str">
        <f t="shared" si="0"/>
        <v xml:space="preserve">     El riesgo afecta la imagen de la entidad con algunos usuarios de relevancia frente al logro de los objetivos</v>
      </c>
    </row>
    <row r="220" spans="1:8" x14ac:dyDescent="0.25">
      <c r="A220" s="39"/>
      <c r="B220" s="25"/>
      <c r="C220" s="25"/>
      <c r="E220" t="s">
        <v>119</v>
      </c>
      <c r="F220" t="str">
        <f t="shared" si="0"/>
        <v xml:space="preserve">     El riesgo afecta la imagen de de la entidad con efecto publicitario sostenido a nivel de sector administrativo, nivel departamental o municipal</v>
      </c>
    </row>
    <row r="221" spans="1:8" x14ac:dyDescent="0.25">
      <c r="A221" s="39"/>
      <c r="B221" s="25" t="e" cm="1">
        <f t="array" aca="1" ref="B221:B223" ca="1">_xlfn.UNIQUE(Tabla1[[#All],[Criterios]])</f>
        <v>#NAME?</v>
      </c>
      <c r="C221" s="25"/>
      <c r="E221" t="s">
        <v>123</v>
      </c>
      <c r="F221" t="str">
        <f t="shared" si="0"/>
        <v xml:space="preserve">     El riesgo afecta la imagen de la entidad a nivel nacional, con efecto publicitarios sostenible a nivel país</v>
      </c>
    </row>
    <row r="222" spans="1:8" x14ac:dyDescent="0.25">
      <c r="A222" s="39"/>
      <c r="B222" s="25" t="e">
        <f ca="1"/>
        <v>#NAME?</v>
      </c>
      <c r="C222" s="25"/>
    </row>
    <row r="223" spans="1:8" x14ac:dyDescent="0.25">
      <c r="B223" s="25" t="e">
        <f ca="1"/>
        <v>#NAME?</v>
      </c>
      <c r="C223" s="25"/>
      <c r="F223" s="28" t="s">
        <v>140</v>
      </c>
    </row>
    <row r="224" spans="1:8" x14ac:dyDescent="0.25">
      <c r="B224" s="19"/>
      <c r="C224" s="19"/>
      <c r="F224" s="28" t="s">
        <v>141</v>
      </c>
    </row>
    <row r="225" spans="2:4" x14ac:dyDescent="0.25">
      <c r="B225" s="19"/>
      <c r="C225" s="19"/>
    </row>
    <row r="226" spans="2:4" x14ac:dyDescent="0.25">
      <c r="B226" s="19"/>
      <c r="C226" s="19"/>
    </row>
    <row r="227" spans="2:4" x14ac:dyDescent="0.25">
      <c r="B227" s="19"/>
      <c r="C227" s="19"/>
      <c r="D227" s="19"/>
    </row>
    <row r="228" spans="2:4" x14ac:dyDescent="0.25">
      <c r="B228" s="19"/>
      <c r="C228" s="19"/>
      <c r="D228" s="19"/>
    </row>
    <row r="229" spans="2:4" x14ac:dyDescent="0.25">
      <c r="B229" s="19"/>
      <c r="C229" s="19"/>
      <c r="D229" s="19"/>
    </row>
    <row r="230" spans="2:4" x14ac:dyDescent="0.25">
      <c r="B230" s="19"/>
      <c r="C230" s="19"/>
      <c r="D230" s="19"/>
    </row>
    <row r="231" spans="2:4" x14ac:dyDescent="0.25">
      <c r="B231" s="19"/>
      <c r="C231" s="19"/>
      <c r="D231" s="19"/>
    </row>
    <row r="232" spans="2:4" x14ac:dyDescent="0.25">
      <c r="B232" s="19"/>
      <c r="C232" s="19"/>
      <c r="D232" s="19"/>
    </row>
  </sheetData>
  <mergeCells count="1">
    <mergeCell ref="B1:D1"/>
  </mergeCells>
  <dataValidations disablePrompts="1" count="1">
    <dataValidation type="list" allowBlank="1" showInputMessage="1" showErrorMessage="1" sqref="G210" xr:uid="{00000000-0002-0000-0500-000000000000}">
      <formula1>$F$210:$F$221</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16"/>
  <sheetViews>
    <sheetView workbookViewId="0">
      <selection activeCell="B1" sqref="B1:F15"/>
    </sheetView>
  </sheetViews>
  <sheetFormatPr baseColWidth="10" defaultColWidth="14.28515625" defaultRowHeight="12.75" x14ac:dyDescent="0.2"/>
  <cols>
    <col min="1" max="2" width="14.28515625" style="40"/>
    <col min="3" max="3" width="17" style="40" customWidth="1"/>
    <col min="4" max="4" width="14.28515625" style="40"/>
    <col min="5" max="5" width="46" style="40" customWidth="1"/>
    <col min="6" max="16384" width="14.28515625" style="40"/>
  </cols>
  <sheetData>
    <row r="1" spans="2:6" ht="24" customHeight="1" thickBot="1" x14ac:dyDescent="0.25">
      <c r="B1" s="337" t="s">
        <v>142</v>
      </c>
      <c r="C1" s="338"/>
      <c r="D1" s="338"/>
      <c r="E1" s="338"/>
      <c r="F1" s="339"/>
    </row>
    <row r="2" spans="2:6" ht="16.5" thickBot="1" x14ac:dyDescent="0.3">
      <c r="B2" s="41"/>
      <c r="C2" s="41"/>
      <c r="D2" s="41"/>
      <c r="E2" s="41"/>
      <c r="F2" s="41"/>
    </row>
    <row r="3" spans="2:6" ht="16.5" thickBot="1" x14ac:dyDescent="0.25">
      <c r="B3" s="341" t="s">
        <v>143</v>
      </c>
      <c r="C3" s="342"/>
      <c r="D3" s="342"/>
      <c r="E3" s="53" t="s">
        <v>144</v>
      </c>
      <c r="F3" s="54" t="s">
        <v>145</v>
      </c>
    </row>
    <row r="4" spans="2:6" ht="31.5" x14ac:dyDescent="0.2">
      <c r="B4" s="343" t="s">
        <v>146</v>
      </c>
      <c r="C4" s="345" t="s">
        <v>67</v>
      </c>
      <c r="D4" s="42" t="s">
        <v>147</v>
      </c>
      <c r="E4" s="43" t="s">
        <v>148</v>
      </c>
      <c r="F4" s="44">
        <v>0.25</v>
      </c>
    </row>
    <row r="5" spans="2:6" ht="47.25" x14ac:dyDescent="0.2">
      <c r="B5" s="344"/>
      <c r="C5" s="346"/>
      <c r="D5" s="45" t="s">
        <v>149</v>
      </c>
      <c r="E5" s="46" t="s">
        <v>150</v>
      </c>
      <c r="F5" s="47">
        <v>0.15</v>
      </c>
    </row>
    <row r="6" spans="2:6" ht="47.25" x14ac:dyDescent="0.2">
      <c r="B6" s="344"/>
      <c r="C6" s="346"/>
      <c r="D6" s="45" t="s">
        <v>151</v>
      </c>
      <c r="E6" s="46" t="s">
        <v>152</v>
      </c>
      <c r="F6" s="47">
        <v>0.1</v>
      </c>
    </row>
    <row r="7" spans="2:6" ht="63" x14ac:dyDescent="0.2">
      <c r="B7" s="344"/>
      <c r="C7" s="346" t="s">
        <v>68</v>
      </c>
      <c r="D7" s="45" t="s">
        <v>153</v>
      </c>
      <c r="E7" s="46" t="s">
        <v>154</v>
      </c>
      <c r="F7" s="47">
        <v>0.25</v>
      </c>
    </row>
    <row r="8" spans="2:6" ht="31.5" x14ac:dyDescent="0.2">
      <c r="B8" s="344"/>
      <c r="C8" s="346"/>
      <c r="D8" s="45" t="s">
        <v>155</v>
      </c>
      <c r="E8" s="46" t="s">
        <v>156</v>
      </c>
      <c r="F8" s="47">
        <v>0.15</v>
      </c>
    </row>
    <row r="9" spans="2:6" ht="47.25" x14ac:dyDescent="0.2">
      <c r="B9" s="344" t="s">
        <v>157</v>
      </c>
      <c r="C9" s="346" t="s">
        <v>69</v>
      </c>
      <c r="D9" s="45" t="s">
        <v>158</v>
      </c>
      <c r="E9" s="46" t="s">
        <v>159</v>
      </c>
      <c r="F9" s="48" t="s">
        <v>160</v>
      </c>
    </row>
    <row r="10" spans="2:6" ht="63" x14ac:dyDescent="0.2">
      <c r="B10" s="344"/>
      <c r="C10" s="346"/>
      <c r="D10" s="45" t="s">
        <v>161</v>
      </c>
      <c r="E10" s="46" t="s">
        <v>162</v>
      </c>
      <c r="F10" s="48" t="s">
        <v>160</v>
      </c>
    </row>
    <row r="11" spans="2:6" ht="47.25" x14ac:dyDescent="0.2">
      <c r="B11" s="344"/>
      <c r="C11" s="346" t="s">
        <v>70</v>
      </c>
      <c r="D11" s="45" t="s">
        <v>163</v>
      </c>
      <c r="E11" s="46" t="s">
        <v>164</v>
      </c>
      <c r="F11" s="48" t="s">
        <v>160</v>
      </c>
    </row>
    <row r="12" spans="2:6" ht="47.25" x14ac:dyDescent="0.2">
      <c r="B12" s="344"/>
      <c r="C12" s="346"/>
      <c r="D12" s="45" t="s">
        <v>165</v>
      </c>
      <c r="E12" s="46" t="s">
        <v>166</v>
      </c>
      <c r="F12" s="48" t="s">
        <v>160</v>
      </c>
    </row>
    <row r="13" spans="2:6" ht="31.5" x14ac:dyDescent="0.2">
      <c r="B13" s="344"/>
      <c r="C13" s="346" t="s">
        <v>71</v>
      </c>
      <c r="D13" s="45" t="s">
        <v>167</v>
      </c>
      <c r="E13" s="46" t="s">
        <v>168</v>
      </c>
      <c r="F13" s="48" t="s">
        <v>160</v>
      </c>
    </row>
    <row r="14" spans="2:6" ht="32.25" thickBot="1" x14ac:dyDescent="0.25">
      <c r="B14" s="347"/>
      <c r="C14" s="348"/>
      <c r="D14" s="49" t="s">
        <v>169</v>
      </c>
      <c r="E14" s="50" t="s">
        <v>170</v>
      </c>
      <c r="F14" s="51" t="s">
        <v>160</v>
      </c>
    </row>
    <row r="15" spans="2:6" ht="49.5" customHeight="1" x14ac:dyDescent="0.2">
      <c r="B15" s="340" t="s">
        <v>171</v>
      </c>
      <c r="C15" s="340"/>
      <c r="D15" s="340"/>
      <c r="E15" s="340"/>
      <c r="F15" s="340"/>
    </row>
    <row r="16" spans="2:6" ht="27" customHeight="1" x14ac:dyDescent="0.25">
      <c r="B16" s="52"/>
    </row>
  </sheetData>
  <mergeCells count="10">
    <mergeCell ref="B1:F1"/>
    <mergeCell ref="B15:F15"/>
    <mergeCell ref="B3:D3"/>
    <mergeCell ref="B4:B8"/>
    <mergeCell ref="C4:C6"/>
    <mergeCell ref="C7:C8"/>
    <mergeCell ref="B9:B14"/>
    <mergeCell ref="C9:C10"/>
    <mergeCell ref="C11:C12"/>
    <mergeCell ref="C13:C14"/>
  </mergeCells>
  <pageMargins left="0.70866141732283472" right="0.70866141732283472" top="0.74803149606299213" bottom="0.74803149606299213" header="0.31496062992125984" footer="0.31496062992125984"/>
  <pageSetup paperSize="9" scale="70"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E28"/>
  <sheetViews>
    <sheetView topLeftCell="A4" workbookViewId="0">
      <selection activeCell="D27" sqref="D27"/>
    </sheetView>
  </sheetViews>
  <sheetFormatPr baseColWidth="10" defaultColWidth="11.42578125" defaultRowHeight="15" x14ac:dyDescent="0.25"/>
  <sheetData>
    <row r="2" spans="2:5" x14ac:dyDescent="0.25">
      <c r="B2" t="s">
        <v>172</v>
      </c>
      <c r="E2" t="s">
        <v>173</v>
      </c>
    </row>
    <row r="3" spans="2:5" x14ac:dyDescent="0.25">
      <c r="B3" t="s">
        <v>174</v>
      </c>
      <c r="E3" t="s">
        <v>175</v>
      </c>
    </row>
    <row r="4" spans="2:5" x14ac:dyDescent="0.25">
      <c r="B4" t="s">
        <v>176</v>
      </c>
      <c r="E4" t="s">
        <v>177</v>
      </c>
    </row>
    <row r="5" spans="2:5" x14ac:dyDescent="0.25">
      <c r="B5" t="s">
        <v>178</v>
      </c>
    </row>
    <row r="8" spans="2:5" x14ac:dyDescent="0.25">
      <c r="B8" t="s">
        <v>179</v>
      </c>
    </row>
    <row r="9" spans="2:5" x14ac:dyDescent="0.25">
      <c r="B9" t="s">
        <v>180</v>
      </c>
    </row>
    <row r="10" spans="2:5" x14ac:dyDescent="0.25">
      <c r="B10" t="s">
        <v>181</v>
      </c>
    </row>
    <row r="13" spans="2:5" x14ac:dyDescent="0.25">
      <c r="B13" t="s">
        <v>182</v>
      </c>
    </row>
    <row r="14" spans="2:5" x14ac:dyDescent="0.25">
      <c r="B14" t="s">
        <v>183</v>
      </c>
    </row>
    <row r="15" spans="2:5" x14ac:dyDescent="0.25">
      <c r="B15" t="s">
        <v>184</v>
      </c>
    </row>
    <row r="16" spans="2:5" x14ac:dyDescent="0.25">
      <c r="B16" t="s">
        <v>185</v>
      </c>
    </row>
    <row r="17" spans="2:2" x14ac:dyDescent="0.25">
      <c r="B17" t="s">
        <v>186</v>
      </c>
    </row>
    <row r="18" spans="2:2" x14ac:dyDescent="0.25">
      <c r="B18" t="s">
        <v>187</v>
      </c>
    </row>
    <row r="19" spans="2:2" x14ac:dyDescent="0.25">
      <c r="B19" t="s">
        <v>188</v>
      </c>
    </row>
    <row r="22" spans="2:2" x14ac:dyDescent="0.25">
      <c r="B22" t="s">
        <v>262</v>
      </c>
    </row>
    <row r="23" spans="2:2" x14ac:dyDescent="0.25">
      <c r="B23" t="s">
        <v>263</v>
      </c>
    </row>
    <row r="26" spans="2:2" x14ac:dyDescent="0.25">
      <c r="B26" t="s">
        <v>264</v>
      </c>
    </row>
    <row r="27" spans="2:2" x14ac:dyDescent="0.25">
      <c r="B27" t="s">
        <v>265</v>
      </c>
    </row>
    <row r="28" spans="2:2" x14ac:dyDescent="0.25">
      <c r="B28" t="s">
        <v>266</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C19" sqref="C19"/>
    </sheetView>
  </sheetViews>
  <sheetFormatPr baseColWidth="10" defaultColWidth="11.42578125" defaultRowHeight="12.75" x14ac:dyDescent="0.2"/>
  <cols>
    <col min="1" max="1" width="32.85546875" style="6" customWidth="1"/>
    <col min="2" max="16384" width="11.42578125" style="6"/>
  </cols>
  <sheetData>
    <row r="3" spans="1:1" x14ac:dyDescent="0.2">
      <c r="A3" s="7" t="s">
        <v>147</v>
      </c>
    </row>
    <row r="4" spans="1:1" x14ac:dyDescent="0.2">
      <c r="A4" s="7" t="s">
        <v>149</v>
      </c>
    </row>
    <row r="5" spans="1:1" x14ac:dyDescent="0.2">
      <c r="A5" s="7" t="s">
        <v>151</v>
      </c>
    </row>
    <row r="6" spans="1:1" x14ac:dyDescent="0.2">
      <c r="A6" s="7" t="s">
        <v>153</v>
      </c>
    </row>
    <row r="7" spans="1:1" x14ac:dyDescent="0.2">
      <c r="A7" s="7" t="s">
        <v>155</v>
      </c>
    </row>
    <row r="8" spans="1:1" x14ac:dyDescent="0.2">
      <c r="A8" s="7" t="s">
        <v>158</v>
      </c>
    </row>
    <row r="9" spans="1:1" x14ac:dyDescent="0.2">
      <c r="A9" s="7" t="s">
        <v>161</v>
      </c>
    </row>
    <row r="10" spans="1:1" x14ac:dyDescent="0.2">
      <c r="A10" s="7" t="s">
        <v>163</v>
      </c>
    </row>
    <row r="11" spans="1:1" x14ac:dyDescent="0.2">
      <c r="A11" s="7" t="s">
        <v>165</v>
      </c>
    </row>
    <row r="12" spans="1:1" x14ac:dyDescent="0.2">
      <c r="A12" s="7" t="s">
        <v>189</v>
      </c>
    </row>
    <row r="13" spans="1:1" x14ac:dyDescent="0.2">
      <c r="A13" s="7" t="s">
        <v>190</v>
      </c>
    </row>
    <row r="14" spans="1:1" x14ac:dyDescent="0.2">
      <c r="A14" s="7" t="s">
        <v>191</v>
      </c>
    </row>
    <row r="16" spans="1:1" x14ac:dyDescent="0.2">
      <c r="A16" s="7" t="s">
        <v>192</v>
      </c>
    </row>
    <row r="17" spans="1:1" x14ac:dyDescent="0.2">
      <c r="A17" s="7" t="s">
        <v>172</v>
      </c>
    </row>
    <row r="18" spans="1:1" x14ac:dyDescent="0.2">
      <c r="A18" s="7" t="s">
        <v>174</v>
      </c>
    </row>
    <row r="20" spans="1:1" x14ac:dyDescent="0.2">
      <c r="A20" s="7" t="s">
        <v>180</v>
      </c>
    </row>
    <row r="21" spans="1:1" x14ac:dyDescent="0.2">
      <c r="A21" s="7" t="s">
        <v>181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Intructivo  </vt:lpstr>
      <vt:lpstr>Mapa de Riesgos</vt:lpstr>
      <vt:lpstr>Matriz Calor Inherente </vt:lpstr>
      <vt:lpstr>Matriz calor Residual </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CANAL TRO</cp:lastModifiedBy>
  <cp:revision/>
  <cp:lastPrinted>2024-04-17T20:08:04Z</cp:lastPrinted>
  <dcterms:created xsi:type="dcterms:W3CDTF">2020-03-24T23:12:47Z</dcterms:created>
  <dcterms:modified xsi:type="dcterms:W3CDTF">2026-01-30T15:24:19Z</dcterms:modified>
  <cp:category/>
  <cp:contentStatus/>
</cp:coreProperties>
</file>